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-ALL PROJECTS\2-GOMSEI\1 Phase I Project  Control\"/>
    </mc:Choice>
  </mc:AlternateContent>
  <xr:revisionPtr revIDLastSave="0" documentId="13_ncr:1_{8104FA1A-E643-481F-A876-D3768ED85B45}" xr6:coauthVersionLast="45" xr6:coauthVersionMax="45" xr10:uidLastSave="{00000000-0000-0000-0000-000000000000}"/>
  <bookViews>
    <workbookView xWindow="300" yWindow="30" windowWidth="23700" windowHeight="12870" tabRatio="868" firstSheet="1" activeTab="2" xr2:uid="{366C11DB-70A0-403D-9F59-6A448E429C53}"/>
  </bookViews>
  <sheets>
    <sheet name="Approved Project - O&amp;G Estimate" sheetId="6" r:id="rId1"/>
    <sheet name="O&amp;G Itemized" sheetId="7" r:id="rId2"/>
    <sheet name="Change Orders" sheetId="15" r:id="rId3"/>
    <sheet name="Catalyst Contract" sheetId="10" r:id="rId4"/>
    <sheet name="Legacy Contract" sheetId="11" r:id="rId5"/>
    <sheet name="Priemier Contract" sheetId="13" r:id="rId6"/>
    <sheet name="S&amp;S Contract" sheetId="12" r:id="rId7"/>
    <sheet name="StageRight Contract" sheetId="14" r:id="rId8"/>
    <sheet name="Tecton Contract" sheetId="9" r:id="rId9"/>
    <sheet name=" Furniture,Signage &amp; Misc" sheetId="17" r:id="rId10"/>
    <sheet name="Catayst CO#1 Paint" sheetId="19" r:id="rId11"/>
    <sheet name="Sheet1" sheetId="20" r:id="rId12"/>
  </sheets>
  <definedNames>
    <definedName name="CanUseCalculatedIntuition" localSheetId="0">#REF!</definedName>
    <definedName name="CanUseCalculatedIntuition">#REF!</definedName>
    <definedName name="CTCoreBrackets" localSheetId="0">#REF!</definedName>
    <definedName name="CTCoreBrackets">#REF!</definedName>
    <definedName name="CTCoreSF" localSheetId="0">#REF!</definedName>
    <definedName name="CTCoreSF">#REF!</definedName>
    <definedName name="CTProgramBrackets" localSheetId="0">#REF!</definedName>
    <definedName name="CTProgramBrackets">#REF!</definedName>
    <definedName name="CTProgramSF" localSheetId="0">#REF!</definedName>
    <definedName name="CTProgramSF">#REF!</definedName>
    <definedName name="CurrentYear" localSheetId="0">#REF!</definedName>
    <definedName name="CurrentYear">#REF!</definedName>
    <definedName name="ElementaryBrackets" localSheetId="0">#REF!</definedName>
    <definedName name="ElementaryBrackets">#REF!</definedName>
    <definedName name="ElementarySF" localSheetId="0">#REF!</definedName>
    <definedName name="ElementarySF">#REF!</definedName>
    <definedName name="EMBrackets" localSheetId="0">#REF!</definedName>
    <definedName name="EMBrackets">#REF!</definedName>
    <definedName name="EMHBrackets" localSheetId="0">#REF!</definedName>
    <definedName name="EMHBrackets">#REF!</definedName>
    <definedName name="HighBrackets" localSheetId="0">#REF!</definedName>
    <definedName name="HighBrackets">#REF!</definedName>
    <definedName name="HighSF" localSheetId="0">#REF!</definedName>
    <definedName name="HighSF">#REF!</definedName>
    <definedName name="MHBrackets" localSheetId="0">#REF!</definedName>
    <definedName name="MHBrackets">#REF!</definedName>
    <definedName name="MiddleBrackets" localSheetId="0">#REF!</definedName>
    <definedName name="MiddleBrackets">#REF!</definedName>
    <definedName name="MiddleSF" localSheetId="0">#REF!</definedName>
    <definedName name="MiddleSF">#REF!</definedName>
    <definedName name="_xlnm.Print_Area" localSheetId="0">'Approved Project - O&amp;G Estimate'!$A$1:$O$44</definedName>
    <definedName name="_xlnm.Print_Area" localSheetId="2">'Change Orders'!$A$1:$K$103</definedName>
    <definedName name="_xlnm.Print_Area" localSheetId="1">'O&amp;G Itemized'!$A$2:$J$96</definedName>
    <definedName name="_xlnm.Print_Titles" localSheetId="2">'Change Orders'!$1:$2</definedName>
    <definedName name="_xlnm.Print_Titles" localSheetId="1">'O&amp;G Itemized'!$2:$2</definedName>
    <definedName name="WQ" localSheetId="0">#REF!</definedName>
    <definedName name="WQ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7" i="15" l="1"/>
  <c r="L96" i="15"/>
  <c r="G65" i="15"/>
  <c r="G64" i="15"/>
  <c r="C33" i="11" l="1"/>
  <c r="C35" i="11" s="1"/>
  <c r="C36" i="11" s="1"/>
  <c r="F33" i="11"/>
  <c r="C34" i="11" l="1"/>
  <c r="F29" i="11"/>
  <c r="E47" i="17" l="1"/>
  <c r="F47" i="17" s="1"/>
  <c r="C29" i="11" l="1"/>
  <c r="C23" i="15"/>
  <c r="C24" i="15"/>
  <c r="C65" i="15" l="1"/>
  <c r="A65" i="15"/>
  <c r="D112" i="17"/>
  <c r="C112" i="17"/>
  <c r="E112" i="17" s="1"/>
  <c r="D104" i="17" l="1"/>
  <c r="C104" i="17"/>
  <c r="E104" i="17" s="1"/>
  <c r="E7" i="7" l="1"/>
  <c r="C22" i="15" l="1"/>
  <c r="E19" i="10" l="1"/>
  <c r="C19" i="10"/>
  <c r="C76" i="17"/>
  <c r="D76" i="17"/>
  <c r="E76" i="7" l="1"/>
  <c r="E15" i="9" l="1"/>
  <c r="C10" i="9"/>
  <c r="E6" i="7" s="1"/>
  <c r="C21" i="15" l="1"/>
  <c r="C20" i="15"/>
  <c r="C37" i="15" l="1"/>
  <c r="D98" i="17" l="1"/>
  <c r="E4" i="7" s="1"/>
  <c r="G4" i="7" l="1"/>
  <c r="J4" i="7" s="1"/>
  <c r="G29" i="11"/>
  <c r="E33" i="17" l="1"/>
  <c r="C19" i="15" l="1"/>
  <c r="C21" i="10"/>
  <c r="B38" i="15" s="1"/>
  <c r="C36" i="15"/>
  <c r="C35" i="15"/>
  <c r="C34" i="15"/>
  <c r="F19" i="10" l="1"/>
  <c r="E11" i="13"/>
  <c r="E11" i="12"/>
  <c r="C15" i="9"/>
  <c r="E40" i="17" l="1"/>
  <c r="E11" i="14"/>
  <c r="D83" i="17" l="1"/>
  <c r="C83" i="17"/>
  <c r="C59" i="15"/>
  <c r="C60" i="15" s="1"/>
  <c r="C33" i="15"/>
  <c r="C91" i="17"/>
  <c r="C48" i="15"/>
  <c r="F83" i="17" l="1"/>
  <c r="C98" i="17"/>
  <c r="F98" i="17" l="1"/>
  <c r="C89" i="15"/>
  <c r="C88" i="15"/>
  <c r="C87" i="15"/>
  <c r="C86" i="15"/>
  <c r="C18" i="15" l="1"/>
  <c r="C86" i="17"/>
  <c r="E5" i="7"/>
  <c r="F76" i="17" l="1"/>
  <c r="C32" i="15"/>
  <c r="C95" i="7" l="1"/>
  <c r="K98" i="15" l="1"/>
  <c r="H41" i="15"/>
  <c r="C82" i="15" l="1"/>
  <c r="C95" i="15"/>
  <c r="C94" i="15"/>
  <c r="C81" i="15"/>
  <c r="C80" i="15"/>
  <c r="C76" i="15"/>
  <c r="C75" i="15"/>
  <c r="C71" i="15"/>
  <c r="C70" i="15"/>
  <c r="C69" i="15"/>
  <c r="C68" i="15"/>
  <c r="C67" i="15"/>
  <c r="C66" i="15"/>
  <c r="C64" i="15"/>
  <c r="C63" i="15"/>
  <c r="C56" i="15"/>
  <c r="C52" i="15"/>
  <c r="C53" i="15" s="1"/>
  <c r="C47" i="15"/>
  <c r="C46" i="15"/>
  <c r="C42" i="15"/>
  <c r="C31" i="15"/>
  <c r="C30" i="15"/>
  <c r="C29" i="15"/>
  <c r="C28" i="15"/>
  <c r="C27" i="15"/>
  <c r="C16" i="15"/>
  <c r="C15" i="15"/>
  <c r="C14" i="15"/>
  <c r="C13" i="15"/>
  <c r="C12" i="15"/>
  <c r="C11" i="15"/>
  <c r="C10" i="15"/>
  <c r="C9" i="15"/>
  <c r="C8" i="15"/>
  <c r="C7" i="15"/>
  <c r="C17" i="15"/>
  <c r="C3" i="15"/>
  <c r="C6" i="15"/>
  <c r="C38" i="15" l="1"/>
  <c r="C57" i="15"/>
  <c r="C77" i="15"/>
  <c r="C72" i="15"/>
  <c r="C83" i="15"/>
  <c r="C96" i="15"/>
  <c r="C41" i="15"/>
  <c r="C43" i="15" s="1"/>
  <c r="C54" i="17"/>
  <c r="C47" i="17"/>
  <c r="C40" i="17"/>
  <c r="F40" i="17" s="1"/>
  <c r="C49" i="15" l="1"/>
  <c r="J98" i="15"/>
  <c r="C33" i="17" l="1"/>
  <c r="F33" i="17" s="1"/>
  <c r="I98" i="15" l="1"/>
  <c r="H98" i="15"/>
  <c r="G98" i="15"/>
  <c r="E98" i="15"/>
  <c r="C3" i="17" l="1"/>
  <c r="C7" i="17" s="1"/>
  <c r="C17" i="17"/>
  <c r="C13" i="12" l="1"/>
  <c r="B49" i="15" s="1"/>
  <c r="B24" i="15"/>
  <c r="D98" i="15" l="1"/>
  <c r="B26" i="19" l="1"/>
  <c r="B27" i="19" s="1"/>
  <c r="B13" i="19"/>
  <c r="B14" i="19" s="1"/>
  <c r="B15" i="19" s="1"/>
  <c r="B28" i="19" l="1"/>
  <c r="C11" i="14" l="1"/>
  <c r="F11" i="14" s="1"/>
  <c r="C11" i="13"/>
  <c r="F11" i="13" s="1"/>
  <c r="C11" i="12"/>
  <c r="F11" i="12" s="1"/>
  <c r="I29" i="11"/>
  <c r="E77" i="7" l="1"/>
  <c r="E9" i="7" l="1"/>
  <c r="D9" i="7"/>
  <c r="I42" i="6" l="1"/>
  <c r="E78" i="7" l="1"/>
  <c r="D78" i="7"/>
  <c r="D72" i="7"/>
  <c r="E72" i="7"/>
  <c r="D33" i="7"/>
  <c r="E49" i="7"/>
  <c r="D49" i="7"/>
  <c r="E45" i="7"/>
  <c r="D45" i="7"/>
  <c r="E38" i="7"/>
  <c r="D38" i="7"/>
  <c r="E15" i="7"/>
  <c r="D15" i="7"/>
  <c r="J9" i="6" l="1"/>
  <c r="F15" i="7"/>
  <c r="J11" i="6"/>
  <c r="F38" i="7"/>
  <c r="J10" i="6"/>
  <c r="J22" i="6"/>
  <c r="F72" i="7"/>
  <c r="J28" i="6"/>
  <c r="F78" i="7"/>
  <c r="J12" i="6"/>
  <c r="F45" i="7"/>
  <c r="J13" i="6"/>
  <c r="F49" i="7"/>
  <c r="J8" i="6"/>
  <c r="F9" i="7"/>
  <c r="E23" i="7"/>
  <c r="E33" i="7" l="1"/>
  <c r="F33" i="7" s="1"/>
  <c r="H30" i="6"/>
  <c r="K41" i="6" l="1"/>
  <c r="K40" i="6"/>
  <c r="K39" i="6"/>
  <c r="K38" i="6"/>
  <c r="K37" i="6"/>
  <c r="K36" i="6"/>
  <c r="K35" i="6"/>
  <c r="L33" i="6"/>
  <c r="E54" i="7"/>
  <c r="E57" i="7" s="1"/>
  <c r="E81" i="7" s="1"/>
  <c r="E85" i="7" l="1"/>
  <c r="K42" i="6"/>
  <c r="C52" i="7"/>
  <c r="C101" i="15" l="1"/>
  <c r="D57" i="7"/>
  <c r="J17" i="6" s="1"/>
  <c r="C81" i="7"/>
  <c r="F57" i="7" l="1"/>
  <c r="F81" i="7" s="1"/>
  <c r="A28" i="6"/>
  <c r="A26" i="6"/>
  <c r="A23" i="6"/>
  <c r="A22" i="6"/>
  <c r="A17" i="6"/>
  <c r="A14" i="6"/>
  <c r="A13" i="6"/>
  <c r="A12" i="6"/>
  <c r="A11" i="6"/>
  <c r="A10" i="6"/>
  <c r="A9" i="6"/>
  <c r="A8" i="6"/>
  <c r="J26" i="6" l="1"/>
  <c r="K22" i="6"/>
  <c r="K12" i="6"/>
  <c r="K11" i="6"/>
  <c r="K8" i="6"/>
  <c r="K9" i="6"/>
  <c r="M33" i="6" l="1"/>
  <c r="D81" i="7"/>
  <c r="J33" i="6"/>
  <c r="J43" i="6" s="1"/>
  <c r="K28" i="6" l="1"/>
  <c r="I26" i="6"/>
  <c r="K26" i="6" s="1"/>
  <c r="I23" i="6"/>
  <c r="K23" i="6" s="1"/>
  <c r="I17" i="6"/>
  <c r="K17" i="6" s="1"/>
  <c r="I14" i="6"/>
  <c r="K13" i="6"/>
  <c r="K10" i="6"/>
  <c r="K14" i="6" l="1"/>
  <c r="I33" i="6"/>
  <c r="C85" i="7" s="1"/>
  <c r="C96" i="7" s="1"/>
  <c r="B102" i="15" s="1"/>
  <c r="K33" i="6"/>
  <c r="M44" i="6" l="1"/>
  <c r="K44" i="6" s="1"/>
  <c r="I43" i="6"/>
  <c r="F98" i="15"/>
  <c r="C100" i="15" s="1"/>
  <c r="C102" i="15" s="1"/>
  <c r="C103" i="15" s="1"/>
  <c r="C90" i="15"/>
  <c r="C91" i="15" s="1"/>
  <c r="C98" i="15" s="1"/>
  <c r="C99" i="15" l="1"/>
  <c r="E93" i="7"/>
  <c r="E94" i="7" s="1"/>
  <c r="E95" i="7" l="1"/>
  <c r="E96" i="7" s="1"/>
</calcChain>
</file>

<file path=xl/sharedStrings.xml><?xml version="1.0" encoding="utf-8"?>
<sst xmlns="http://schemas.openxmlformats.org/spreadsheetml/2006/main" count="697" uniqueCount="430">
  <si>
    <t>Subtotal</t>
  </si>
  <si>
    <t>Scope of Work</t>
  </si>
  <si>
    <t>Design Contingency</t>
  </si>
  <si>
    <t>Liability Insurance (Builders Risk)</t>
  </si>
  <si>
    <t xml:space="preserve">Contractor Overhead &amp; Profit </t>
  </si>
  <si>
    <t>Building Permit</t>
  </si>
  <si>
    <t>Escalation</t>
  </si>
  <si>
    <t>LS</t>
  </si>
  <si>
    <t>Owner's Contingency</t>
  </si>
  <si>
    <t>Total Gross Area:</t>
  </si>
  <si>
    <r>
      <t xml:space="preserve">Great Oak Middle Schoool Evaluation &amp; Improvements </t>
    </r>
    <r>
      <rPr>
        <sz val="10"/>
        <color theme="1"/>
        <rFont val="Century Gothic"/>
        <family val="2"/>
      </rPr>
      <t>(TA: OXF02AR)</t>
    </r>
  </si>
  <si>
    <t>Provide Built-In Perimeter Shelving w/Sink</t>
  </si>
  <si>
    <t>Furniture Improvements</t>
  </si>
  <si>
    <t>Room Divider Curtain</t>
  </si>
  <si>
    <t>Acoustic Wall Panels</t>
  </si>
  <si>
    <t>Demolition of Temporary Partition</t>
  </si>
  <si>
    <t>Site Prep &amp; Playground</t>
  </si>
  <si>
    <t>Exterior Paint, Caulk, Trim</t>
  </si>
  <si>
    <t>Total</t>
  </si>
  <si>
    <t>Professional Fees</t>
  </si>
  <si>
    <t>Demolition of Temporary Partitions (2)</t>
  </si>
  <si>
    <t>Raised Platform w/Accessibility (24' X 40')</t>
  </si>
  <si>
    <t>A/V Infrastructure  (Relocate Existing Equipment, Provide Power)</t>
  </si>
  <si>
    <t>Paving &amp; Restriping of Parking Lot</t>
  </si>
  <si>
    <t>Status</t>
  </si>
  <si>
    <t>Bidder</t>
  </si>
  <si>
    <t>Bid $</t>
  </si>
  <si>
    <t>Cost Estimate</t>
  </si>
  <si>
    <t>StageRight</t>
  </si>
  <si>
    <t xml:space="preserve"> </t>
  </si>
  <si>
    <t xml:space="preserve">Project Tracking </t>
  </si>
  <si>
    <t>Tecton Cost Estimate</t>
  </si>
  <si>
    <t>Demo Base Cabinets (29 Areas) L22' x29' Ea)</t>
  </si>
  <si>
    <t>Demo Upper Cabinets (29 Areas) L22' x29' Ea)</t>
  </si>
  <si>
    <t>Wood Base Cabinets</t>
  </si>
  <si>
    <t>Wood Wall Cabinets</t>
  </si>
  <si>
    <t>Description</t>
  </si>
  <si>
    <t>Countertops - Formica</t>
  </si>
  <si>
    <t>1.03  Select Ceiling Tile Replacement</t>
  </si>
  <si>
    <t>Remove Ceiling Tile and Grid</t>
  </si>
  <si>
    <t>Ceiling Plain Tile</t>
  </si>
  <si>
    <t>1.04  Wayfinding / Signage Throughout</t>
  </si>
  <si>
    <t>Remove Wayfinding Signs</t>
  </si>
  <si>
    <t>Remove Room Signs</t>
  </si>
  <si>
    <t>Sign - Room Id</t>
  </si>
  <si>
    <t>Sign - Exit</t>
  </si>
  <si>
    <t>1.06  Art Room Improvements</t>
  </si>
  <si>
    <t>Demo Base Cabinets</t>
  </si>
  <si>
    <t>Demo Upper Cabinets</t>
  </si>
  <si>
    <t>Cabinet - Base Level Plam - Base Cabinet W/Sink</t>
  </si>
  <si>
    <t>Cabinet - Base Level Plam - Wall Cabinet</t>
  </si>
  <si>
    <t>Countertops - Formica w/Wood Edge</t>
  </si>
  <si>
    <t>Furniture Improvements (AIA Allow)</t>
  </si>
  <si>
    <t>Cut &amp; Patch Floor for Drain Line</t>
  </si>
  <si>
    <t>1.07  Gymnasium Improvements</t>
  </si>
  <si>
    <t>Acoustical Wall Panels 8' High @ 2 Long Walls</t>
  </si>
  <si>
    <t>1.08  Literacy Center Furniture Improvement</t>
  </si>
  <si>
    <t>Demo Temp Partician (2Walls) L22 x H9' @ 2 Ea</t>
  </si>
  <si>
    <t>Paint Touch-Up (estimate)</t>
  </si>
  <si>
    <t>Demo Temp Partician L22' x H'</t>
  </si>
  <si>
    <t>Paint &amp; Touchup (estim)</t>
  </si>
  <si>
    <t>Amount</t>
  </si>
  <si>
    <t>Sub-Total</t>
  </si>
  <si>
    <t>Var -TT-OG</t>
  </si>
  <si>
    <t>O&amp;G Estimates (See Sheet2)</t>
  </si>
  <si>
    <t>A/V Infrastructure(Relocate Existing Equipment, Power)</t>
  </si>
  <si>
    <t>1.00  General Conditions</t>
  </si>
  <si>
    <t>1.01  Asbestos Abatement</t>
  </si>
  <si>
    <t>Winning Bid</t>
  </si>
  <si>
    <t>Due Date</t>
  </si>
  <si>
    <t>OPS2020-04</t>
  </si>
  <si>
    <t>3 New Sinks + U/G Drain to Bathroom</t>
  </si>
  <si>
    <t>Refurbish Existing Gym Divider</t>
  </si>
  <si>
    <t>Delete Gym Divider Curtain (Refurbish Existing)</t>
  </si>
  <si>
    <t>1.09 Personalized Learning Center</t>
  </si>
  <si>
    <t>Demo Wall &amp; Rebuild</t>
  </si>
  <si>
    <t>1.10  Media Center</t>
  </si>
  <si>
    <t>1.11 Ref #12 Demo &amp; Rebuild 2 Walls</t>
  </si>
  <si>
    <t>1.12 Ref #19-20 Demo 3 Walls, Rebuild 2 Walls</t>
  </si>
  <si>
    <t>1.13 Ref # 24 - Demo 2 Walls &amp; Rebuild 2 Walls</t>
  </si>
  <si>
    <t xml:space="preserve">1.14 Ref # L4-L5 New Music Room  - Demo 1 Wall </t>
  </si>
  <si>
    <t>1.15  Exterior Improvements</t>
  </si>
  <si>
    <t>1.02  One-to-One Millwork Replacement</t>
  </si>
  <si>
    <t>Requirements</t>
  </si>
  <si>
    <t>Air Quality Testing</t>
  </si>
  <si>
    <t>New Flooring</t>
  </si>
  <si>
    <t>GR</t>
  </si>
  <si>
    <t>Invoice#</t>
  </si>
  <si>
    <t>Inv Date</t>
  </si>
  <si>
    <t xml:space="preserve">Amount </t>
  </si>
  <si>
    <t>Approval date</t>
  </si>
  <si>
    <t>Contract</t>
  </si>
  <si>
    <t>Tecton Contract</t>
  </si>
  <si>
    <t>OPS2020-05</t>
  </si>
  <si>
    <t>OPS2020-06</t>
  </si>
  <si>
    <t>OPS2020-07</t>
  </si>
  <si>
    <t>S&amp;S</t>
  </si>
  <si>
    <t>Guarrarra</t>
  </si>
  <si>
    <t>earthworks</t>
  </si>
  <si>
    <t>Premier</t>
  </si>
  <si>
    <t>Media CenterFurniture Improvments</t>
  </si>
  <si>
    <t>**Total**</t>
  </si>
  <si>
    <t>Contractor Overhead &amp; Profit</t>
  </si>
  <si>
    <t>Buiding Permit</t>
  </si>
  <si>
    <t>Owner"s Contingency</t>
  </si>
  <si>
    <t>Varance</t>
  </si>
  <si>
    <t>Legacy GC BID</t>
  </si>
  <si>
    <t>OPS2020-02</t>
  </si>
  <si>
    <t xml:space="preserve">  </t>
  </si>
  <si>
    <t>All American</t>
  </si>
  <si>
    <t>Marini</t>
  </si>
  <si>
    <t>Awarded 3/6</t>
  </si>
  <si>
    <t>Tabled 5/6</t>
  </si>
  <si>
    <t>Approved 5/6 BOS</t>
  </si>
  <si>
    <t>Catalyst</t>
  </si>
  <si>
    <t>5-7-2020 Including GYM &amp; Bus Canopy</t>
  </si>
  <si>
    <t>Agenda</t>
  </si>
  <si>
    <t>Over+/Under-</t>
  </si>
  <si>
    <t>Tecton RFP Support</t>
  </si>
  <si>
    <t xml:space="preserve">S&amp;S Awarded </t>
  </si>
  <si>
    <t xml:space="preserve">SICO </t>
  </si>
  <si>
    <t>69,000 24" no ramp or stage surround</t>
  </si>
  <si>
    <t>paid</t>
  </si>
  <si>
    <t>Catalyst Contract</t>
  </si>
  <si>
    <t>Legacy Contract</t>
  </si>
  <si>
    <t>S&amp;S Contract</t>
  </si>
  <si>
    <t>StageRight Contract</t>
  </si>
  <si>
    <t>Retainage</t>
  </si>
  <si>
    <t>L20025-01</t>
  </si>
  <si>
    <t>`5/20/2020</t>
  </si>
  <si>
    <t>Change Orders</t>
  </si>
  <si>
    <t>Legacy</t>
  </si>
  <si>
    <t>Way Finding Signage - Design</t>
  </si>
  <si>
    <t>** Total</t>
  </si>
  <si>
    <t xml:space="preserve">  Red 24  - 4 Points</t>
  </si>
  <si>
    <t xml:space="preserve">  Red 19-20  - 4 Points</t>
  </si>
  <si>
    <t xml:space="preserve">  Red 9  - 4 Points</t>
  </si>
  <si>
    <t xml:space="preserve">  Red 5  - 4 Points &amp; Floor</t>
  </si>
  <si>
    <t xml:space="preserve">  Ref 6 - Floor</t>
  </si>
  <si>
    <t xml:space="preserve">  Sink Disposal (23 sinks)</t>
  </si>
  <si>
    <t>Way Finding Signage -Install</t>
  </si>
  <si>
    <t>Asbestos Mitigation/Air Qual/Flooring</t>
  </si>
  <si>
    <t>Gym Audio &amp; Lighting</t>
  </si>
  <si>
    <t>1st floor doors &amp; frames admin &amp; gym corridor</t>
  </si>
  <si>
    <t>paint admin area doors &amp; frames</t>
  </si>
  <si>
    <t>Paint stairwell railings risers &amp; stringers</t>
  </si>
  <si>
    <t>Paint Café Doors &amp; Frames</t>
  </si>
  <si>
    <t>Paint Gym walls upper cover murals</t>
  </si>
  <si>
    <t>** Total Cost **</t>
  </si>
  <si>
    <t>Insurance &amp; Profit</t>
  </si>
  <si>
    <t>*** Net Cost ***</t>
  </si>
  <si>
    <t>CO 1 Catalyst Painting</t>
  </si>
  <si>
    <t>Paint Classroom walls at milwork replacement area</t>
  </si>
  <si>
    <t>Paint Gym Doors &amp; Frames</t>
  </si>
  <si>
    <t xml:space="preserve">Approved </t>
  </si>
  <si>
    <t>New Contract</t>
  </si>
  <si>
    <t>CO#1</t>
  </si>
  <si>
    <t>CO#2</t>
  </si>
  <si>
    <t>CO#3</t>
  </si>
  <si>
    <t>Inv #1</t>
  </si>
  <si>
    <t>Wayfinding Signage</t>
  </si>
  <si>
    <t>Posted to Project Control</t>
  </si>
  <si>
    <t>*Total CO's*</t>
  </si>
  <si>
    <t>Aluminum/Steel</t>
  </si>
  <si>
    <t>Colors (from Catalog)</t>
  </si>
  <si>
    <t xml:space="preserve">  Vertical Posts</t>
  </si>
  <si>
    <t xml:space="preserve">  Horizontal Rails </t>
  </si>
  <si>
    <t>Molded Polyethylene</t>
  </si>
  <si>
    <t>Polyenthlene Panels (Two Tone)</t>
  </si>
  <si>
    <t>See Catalog Files in Final Contract Folder</t>
  </si>
  <si>
    <t>Signature Products 
Personalized Learning Center Furniturre</t>
  </si>
  <si>
    <t>PO #</t>
  </si>
  <si>
    <t>Worthington Direct
Art Room Ref# L6
Personalized Learning Center Furniturre</t>
  </si>
  <si>
    <t>Furniture Art Room (Ref# L6) Worthington</t>
  </si>
  <si>
    <t>Furniture Personalized (Ref# 6) Signature</t>
  </si>
  <si>
    <t>Blue 785</t>
  </si>
  <si>
    <t>Admin Office Floor to Ceiling</t>
  </si>
  <si>
    <t>Upper Hallway walls</t>
  </si>
  <si>
    <t>Inside Office Trim</t>
  </si>
  <si>
    <t>Lower Hallway walls/Gym &amp; Café</t>
  </si>
  <si>
    <t>Classroom Doors &amp; Frames</t>
  </si>
  <si>
    <t>Blue AF-530</t>
  </si>
  <si>
    <t xml:space="preserve">Stairwell Risers &amp; Railing </t>
  </si>
  <si>
    <t>Cloud 9 OC-119</t>
  </si>
  <si>
    <t xml:space="preserve">Classroom Wall &amp; upper Gym </t>
  </si>
  <si>
    <t xml:space="preserve">SIFCO Inc.  John Sayadoff </t>
  </si>
  <si>
    <t>Off 860 688-3331 Office 860 874-9878 Cell Jsayadoff@sifcoinc.net</t>
  </si>
  <si>
    <t>Match current wall color</t>
  </si>
  <si>
    <t>Half Strength Blue 785</t>
  </si>
  <si>
    <t>Ben Moore Paint</t>
  </si>
  <si>
    <t xml:space="preserve">  CO#1 Replace Shutoff Valves </t>
  </si>
  <si>
    <t xml:space="preserve">  CO#2 New Sinks (Replace Hot Sinks)</t>
  </si>
  <si>
    <t xml:space="preserve">  CO#3 CR Closets Ref 10,11,12,14,15,16,17,18</t>
  </si>
  <si>
    <t xml:space="preserve">  CO#1 Catalyst Additional Painting</t>
  </si>
  <si>
    <t xml:space="preserve">  CO#2 Catch Basin (not on plan)</t>
  </si>
  <si>
    <t>TECTON</t>
  </si>
  <si>
    <t>BESTEC</t>
  </si>
  <si>
    <t xml:space="preserve">  Additional Mitigation - Bestec</t>
  </si>
  <si>
    <t>Furniture Vendors</t>
  </si>
  <si>
    <t>CO#5</t>
  </si>
  <si>
    <t>Wire Parking Lot Lighting</t>
  </si>
  <si>
    <t>Admin Office HVAC</t>
  </si>
  <si>
    <t xml:space="preserve">  CO#1 Light Bases, Polls/Conduit Trenching</t>
  </si>
  <si>
    <t>Green Awning Replacement</t>
  </si>
  <si>
    <t>Two Light Bases &amp; Poles</t>
  </si>
  <si>
    <t>Catch Basin not on plan</t>
  </si>
  <si>
    <t xml:space="preserve">Basketball Hoop Height 8' 6" </t>
  </si>
  <si>
    <t>L20025-02</t>
  </si>
  <si>
    <t>Raised Portable Platform W/Accessibility PO26432</t>
  </si>
  <si>
    <t>CO#6 R1</t>
  </si>
  <si>
    <t>CO#7</t>
  </si>
  <si>
    <t xml:space="preserve">  CO#6 R1 Wire Parking Lot Lighting </t>
  </si>
  <si>
    <t xml:space="preserve">  CO#7 Install Admin Office  HVAC (Scott)</t>
  </si>
  <si>
    <t xml:space="preserve">  CO#3 Additional Rock @$300 py (170cy-50cy)</t>
  </si>
  <si>
    <t xml:space="preserve">  Audio</t>
  </si>
  <si>
    <t xml:space="preserve">  Lighting</t>
  </si>
  <si>
    <t>PO#</t>
  </si>
  <si>
    <t>PO#26432</t>
  </si>
  <si>
    <t xml:space="preserve">Via Email to Jim Johnson </t>
  </si>
  <si>
    <t xml:space="preserve">  CO#9 Electrical &amp; Data Installs (Sarracco)</t>
  </si>
  <si>
    <t>Paint Admin Area Walls First Floor</t>
  </si>
  <si>
    <t>Paint Lower Level Walls - Two Tone</t>
  </si>
  <si>
    <t>Paint Stairwell Walls to cover Murals</t>
  </si>
  <si>
    <t>Paint lower level doors &amp; Frames</t>
  </si>
  <si>
    <t>Paint Cafe Lower Walls</t>
  </si>
  <si>
    <t>First Floor Corridor Walls - Two Tone</t>
  </si>
  <si>
    <t>Paint Gym Lower Walls</t>
  </si>
  <si>
    <t xml:space="preserve">  CO#2 Additional Painting</t>
  </si>
  <si>
    <t>CO #2 Remaining GOMS Painting</t>
  </si>
  <si>
    <t>Painting</t>
  </si>
  <si>
    <t>Additional Painting (part of $80,000 motion)</t>
  </si>
  <si>
    <t xml:space="preserve">  CO#4 Rev 2 L4 WC's &amp; Admin Office - </t>
  </si>
  <si>
    <t>CO#4 R2</t>
  </si>
  <si>
    <t xml:space="preserve">  CO#8 Miscellaneous Electric &amp; Plumbing</t>
  </si>
  <si>
    <t>CO#8</t>
  </si>
  <si>
    <t xml:space="preserve">  CO#3 Catalyst Canvas Awning Replacement</t>
  </si>
  <si>
    <t>CO#4</t>
  </si>
  <si>
    <t>Inv#2</t>
  </si>
  <si>
    <t>Use R&amp;B and Go to BOS for contrract</t>
  </si>
  <si>
    <t>Not Approved</t>
  </si>
  <si>
    <t>B&amp;B Engineering</t>
  </si>
  <si>
    <t xml:space="preserve">  CO10R1 Install Washer/Dryer  in L4-L5</t>
  </si>
  <si>
    <t xml:space="preserve">  CO#11 Credit for 1 cabinet in Ref 24</t>
  </si>
  <si>
    <t>CO#9</t>
  </si>
  <si>
    <t>Wiring for Desks and Smartboards (Denied - BOE is doing)</t>
  </si>
  <si>
    <t>Install Washer/Dryer in L5</t>
  </si>
  <si>
    <t>Credit for cabinet in Ref#24</t>
  </si>
  <si>
    <t xml:space="preserve">  Rich Krueger - 24x36 Printing</t>
  </si>
  <si>
    <t xml:space="preserve">  CO#5 L1 L4 Admin Sinks &amp; Lib Electrical</t>
  </si>
  <si>
    <t>Ref#L4 Add 2 WD &amp; Admin Remove Sink Book Shelves</t>
  </si>
  <si>
    <t>Remove 8' of heating on 2 side walls L1,L4 Admin Plumbing</t>
  </si>
  <si>
    <t>Misc Plumbing &amp; Electrical</t>
  </si>
  <si>
    <t>NOT Apprv.</t>
  </si>
  <si>
    <t>CO#10R1</t>
  </si>
  <si>
    <t xml:space="preserve">  CO#12 Circulation Desk Back Wall</t>
  </si>
  <si>
    <t xml:space="preserve">  Herman Schuler - Smartsheet License</t>
  </si>
  <si>
    <t>CO#11</t>
  </si>
  <si>
    <t>CO#12</t>
  </si>
  <si>
    <t xml:space="preserve">Ref#9 Circulation Desk Rear Wall </t>
  </si>
  <si>
    <t>Reimbrusements</t>
  </si>
  <si>
    <t>Miscellaneous</t>
  </si>
  <si>
    <t>Asbestos Mitigation</t>
  </si>
  <si>
    <t xml:space="preserve">  CO#5 Café Base Cove </t>
  </si>
  <si>
    <t>Flooring Contract
Miscellaneous Floor Patch Repair</t>
  </si>
  <si>
    <t>Fire Alarm Sytem
Reprogram Panel &amp; System for New Room Numbers</t>
  </si>
  <si>
    <t>RnB  (Pending BOS Approval of Contract}</t>
  </si>
  <si>
    <t>Bartholomew Contract Interiors</t>
  </si>
  <si>
    <t>12,318.22  Discuss at 7/22 Meeting with Rob</t>
  </si>
  <si>
    <t>15,544.65  Discuss at 7/22 Meeting with Rob</t>
  </si>
  <si>
    <t>$,9,510.23 -2,7799.60-719.00 Renzoni to get PO (see Email)</t>
  </si>
  <si>
    <t>Delayed due COVID Concerns</t>
  </si>
  <si>
    <t>BCI CO#200631 Berber Walkoff Mats</t>
  </si>
  <si>
    <t>BCI CO#200608Floor Patching 200 sf</t>
  </si>
  <si>
    <t>L20025-03</t>
  </si>
  <si>
    <t>Cancelled by BOE Due Covid Concerns</t>
  </si>
  <si>
    <t>BOS 7/23/2020</t>
  </si>
  <si>
    <t>BOE 7/13/2020</t>
  </si>
  <si>
    <t>1.05  Furniture Replacement</t>
  </si>
  <si>
    <t>Art Room &amp; Personalized Learning Center</t>
  </si>
  <si>
    <t>COVID-19 Insident -  Clean Building</t>
  </si>
  <si>
    <t>.</t>
  </si>
  <si>
    <t xml:space="preserve"> Civil -  Parking Lot Site Plan</t>
  </si>
  <si>
    <t xml:space="preserve">  CO#4 Patch Ceiling Tiles around new walls</t>
  </si>
  <si>
    <t xml:space="preserve"> - Up to $1,000,000 to be bonded and $409,226 to be funded from Capital Non-Recurring</t>
  </si>
  <si>
    <t xml:space="preserve"> - Work to be Completed by August beginning 2020-2021 School Tear</t>
  </si>
  <si>
    <t>Summary of Project Costs as approved by BOS, BOF &amp; Town Meeting - 8/14/2019</t>
  </si>
  <si>
    <t>73000 sf</t>
  </si>
  <si>
    <t>Total Project Cost AS APPROVED/Contingency Balance</t>
  </si>
  <si>
    <t>Catalyst GenCon</t>
  </si>
  <si>
    <t>Legacy Millwork</t>
  </si>
  <si>
    <t>Saracco MEP</t>
  </si>
  <si>
    <t>Bestec Asbestos</t>
  </si>
  <si>
    <t>Misc BB,HVS,RK</t>
  </si>
  <si>
    <t>S&amp;S Paving</t>
  </si>
  <si>
    <t>Tecton &amp; B&amp;B Engineering</t>
  </si>
  <si>
    <t>Other</t>
  </si>
  <si>
    <t>Contingency to be Allocated to ChangeOrders</t>
  </si>
  <si>
    <t>Exterior Building, Exterior Paint, Caulk &amp; Paint</t>
  </si>
  <si>
    <t>Site Prep &amp; Playground (rear of Building</t>
  </si>
  <si>
    <t>Pave &amp; Restripe Parking Lot (Front of Building)</t>
  </si>
  <si>
    <t>Meyers Movers</t>
  </si>
  <si>
    <t>USA Dumpsters</t>
  </si>
  <si>
    <t>Component Colors</t>
  </si>
  <si>
    <t>Project Financial Status (Budgeted/Awarded)</t>
  </si>
  <si>
    <t>Liabability Insuarnce</t>
  </si>
  <si>
    <t xml:space="preserve">Contingency - Approved/Remaining </t>
  </si>
  <si>
    <t>Total Change Orders</t>
  </si>
  <si>
    <t>Total Project  - Approved/Actual</t>
  </si>
  <si>
    <t>Total Authorized/Total Awarded &amp; Committed</t>
  </si>
  <si>
    <t>Total Approved Change Orders</t>
  </si>
  <si>
    <t>Total Awarded Including Change Orders</t>
  </si>
  <si>
    <t>Total Approved Budget/Awarded Budget</t>
  </si>
  <si>
    <t>Total Awarded Contracts</t>
  </si>
  <si>
    <t>Contingency Remaining</t>
  </si>
  <si>
    <t>Itemized Project Components - Awarded Bids</t>
  </si>
  <si>
    <t>Approved</t>
  </si>
  <si>
    <t>Actual</t>
  </si>
  <si>
    <t>Project Summary - Approved Versus Actual</t>
  </si>
  <si>
    <t>Inv#3</t>
  </si>
  <si>
    <t xml:space="preserve">Chromacolor </t>
  </si>
  <si>
    <t>Ref#6 Video Wall</t>
  </si>
  <si>
    <t>Bus Canopy Posts</t>
  </si>
  <si>
    <t xml:space="preserve">Bus Canopy Facia </t>
  </si>
  <si>
    <t>Bus Canopy Underside</t>
  </si>
  <si>
    <t>Bus Canapy Roof</t>
  </si>
  <si>
    <t>Admin Entrance Awning</t>
  </si>
  <si>
    <t>Victoria Blue 70.8 in 502V2-50677C</t>
  </si>
  <si>
    <t>From Soltis 502 Catalog Stored in Catayst Change Order Folder</t>
  </si>
  <si>
    <t>CO#6</t>
  </si>
  <si>
    <t>Painting Punchlist (see CO Folder for details</t>
  </si>
  <si>
    <t xml:space="preserve">  CO#6 Paint Punch List (see CO Folder)</t>
  </si>
  <si>
    <t>Paid</t>
  </si>
  <si>
    <t>USA Waste Management
Dumsters</t>
  </si>
  <si>
    <t>Actual Billing - See Misc. Page for Invoice # Detail</t>
  </si>
  <si>
    <t>Lauretano Sign Group
Dumsters</t>
  </si>
  <si>
    <t>Quote 39111</t>
  </si>
  <si>
    <t xml:space="preserve">  CO#13 MEP Duct Repair + New Sink/Admin</t>
  </si>
  <si>
    <t>CO#13</t>
  </si>
  <si>
    <t>Received 8/11</t>
  </si>
  <si>
    <t>20992 7/7/2020 Move 6 boards from OCS to GOMS</t>
  </si>
  <si>
    <t>20949 6/24/2020 GOMS Takedown smartboards</t>
  </si>
  <si>
    <t xml:space="preserve">21017  7/15/2020 Power Extensions </t>
  </si>
  <si>
    <t>Not to exceed $20,000</t>
  </si>
  <si>
    <t xml:space="preserve">Received 6/24  IS THIS VALID </t>
  </si>
  <si>
    <t>Not to exceed $20,000 - Pending Contract</t>
  </si>
  <si>
    <t>20944 Move from OCS to GOMS (Not Valid)</t>
  </si>
  <si>
    <t>Quote 20944</t>
  </si>
  <si>
    <t>Quote 20992</t>
  </si>
  <si>
    <t>Quote 20949</t>
  </si>
  <si>
    <t>R&amp;B
Move Smartboards</t>
  </si>
  <si>
    <t>Reduced from Or3iginal Quote by the cost of tables</t>
  </si>
  <si>
    <t>Renonzi Responsible for PO Request</t>
  </si>
  <si>
    <t>Meyers Moving 
Dumsters</t>
  </si>
  <si>
    <t>Letter in file</t>
  </si>
  <si>
    <t>120-014250</t>
  </si>
  <si>
    <t xml:space="preserve">  CO#7 Paint Facaulty Lounge Walls</t>
  </si>
  <si>
    <t>Laurentano - Signage</t>
  </si>
  <si>
    <t>Invoice</t>
  </si>
  <si>
    <t>991-50</t>
  </si>
  <si>
    <t>Over/Under</t>
  </si>
  <si>
    <t>Sent to Jim Hliva for Payment (see email)</t>
  </si>
  <si>
    <t>Invoices</t>
  </si>
  <si>
    <t>Total+Retain</t>
  </si>
  <si>
    <t>Paint Media Center</t>
  </si>
  <si>
    <t>CO#10</t>
  </si>
  <si>
    <t xml:space="preserve">  CO#10 Paint Media Center (Entire)</t>
  </si>
  <si>
    <t xml:space="preserve">  CO#8 Paint Facualty Louge Cabinets</t>
  </si>
  <si>
    <t>NOT Approved</t>
  </si>
  <si>
    <t xml:space="preserve">Paint  Walls in Faculty Louge CMU </t>
  </si>
  <si>
    <t>Paint Cabinets in CMU ( Not Approved)</t>
  </si>
  <si>
    <t xml:space="preserve">  CO#14 Power Pole &amp; Outlets Media Ct</t>
  </si>
  <si>
    <t>Invoice 59364</t>
  </si>
  <si>
    <t>Invoice 59366</t>
  </si>
  <si>
    <t>CO#14</t>
  </si>
  <si>
    <t>L20025-04R1</t>
  </si>
  <si>
    <t>Ceiling Tile Replacemnent Around New Walls</t>
  </si>
  <si>
    <t>Cafeteria Cove Molding</t>
  </si>
  <si>
    <t>To be allocated to admin Stuff</t>
  </si>
  <si>
    <t>Move the Shed</t>
  </si>
  <si>
    <t>Pending receipt of Quote from Georve Renzoni</t>
  </si>
  <si>
    <t>120-014957</t>
  </si>
  <si>
    <t>120-015695</t>
  </si>
  <si>
    <t>Billed to Date</t>
  </si>
  <si>
    <t>Invoice #272388 Approved 8/26/2020 $63,800</t>
  </si>
  <si>
    <t>Release of Retainage - authorized 8/26/2020</t>
  </si>
  <si>
    <t>Premier Contract - Playscape</t>
  </si>
  <si>
    <t>Additional Rock Hammering &amp; Removal</t>
  </si>
  <si>
    <t>B &amp; B Engineering
GOMS Repaving Site Plan</t>
  </si>
  <si>
    <t>Additional Concrete Patching to Weatherproof Bua Canopy</t>
  </si>
  <si>
    <t xml:space="preserve">  CO#16 Reconnect Heaters left by Bestec</t>
  </si>
  <si>
    <t xml:space="preserve">  CO#17 Rewire Admin Office + Security</t>
  </si>
  <si>
    <t>CO#16</t>
  </si>
  <si>
    <t>CO#17</t>
  </si>
  <si>
    <t>Reconnect Electric Heaters disconnected by Bestec</t>
  </si>
  <si>
    <t>Rewire Admin Office outlets and Security</t>
  </si>
  <si>
    <t>Inv #4</t>
  </si>
  <si>
    <t>Invoice 17766</t>
  </si>
  <si>
    <t>Preferred Electric Invoice 17766</t>
  </si>
  <si>
    <t xml:space="preserve">  CO#15 Art Room Outlets, Admin Finishes</t>
  </si>
  <si>
    <t>CO#15</t>
  </si>
  <si>
    <t>Art Room Outlets - Admin Finishes</t>
  </si>
  <si>
    <t>Not to Exceed !0,000 /Fire Marshell Issue on 8/26</t>
  </si>
  <si>
    <t>L20025-05</t>
  </si>
  <si>
    <t>L20025-06</t>
  </si>
  <si>
    <t>Walshs Country Store
Dumsters</t>
  </si>
  <si>
    <t>Qoute</t>
  </si>
  <si>
    <t>Walshs Country Store</t>
  </si>
  <si>
    <t>Shed Move</t>
  </si>
  <si>
    <t>CO#9 R1</t>
  </si>
  <si>
    <t xml:space="preserve">  CO#1 Concrete Repair Bus Canapy</t>
  </si>
  <si>
    <t xml:space="preserve">  CO#9 R1  Locker Room Storage Demolition</t>
  </si>
  <si>
    <t>120-016007</t>
  </si>
  <si>
    <t>Inv 58789</t>
  </si>
  <si>
    <t>BCI FLOORING</t>
  </si>
  <si>
    <t>8-1</t>
  </si>
  <si>
    <t>CO#18</t>
  </si>
  <si>
    <t>sent for payment 11/12/2020 (my ommission)</t>
  </si>
  <si>
    <t>L20023-07</t>
  </si>
  <si>
    <t>Air Handler Moter Replacement</t>
  </si>
  <si>
    <t>TBA</t>
  </si>
  <si>
    <t>Reimbruse Retainage</t>
  </si>
  <si>
    <t>Demolish Locker Room - Remove partial walls FC Compliance</t>
  </si>
  <si>
    <t>Admin Sink, HVAC Duck repair</t>
  </si>
  <si>
    <t>New Desk Wiring</t>
  </si>
  <si>
    <t>Plumbing V</t>
  </si>
  <si>
    <t>aslue Replacement</t>
  </si>
  <si>
    <t>Replace Asbestos "Hot" Sinks</t>
  </si>
  <si>
    <t>Replace Closet Cabinets (Mitigation Classeooms</t>
  </si>
  <si>
    <t>BOE Exp</t>
  </si>
  <si>
    <t xml:space="preserve">  CO#18 Repair Air Handler Admin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</si>
</sst>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&quot;$&quot;#,##0.00"/>
    <numFmt numFmtId="166" formatCode="m/d/yy;@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FF5200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i/>
      <sz val="10"/>
      <color theme="1"/>
      <name val="Century Gothic"/>
      <family val="2"/>
    </font>
    <font>
      <b/>
      <sz val="9"/>
      <name val="Century Gothic"/>
      <family val="2"/>
    </font>
    <font>
      <b/>
      <i/>
      <sz val="9"/>
      <color theme="1"/>
      <name val="Century Gothic"/>
      <family val="2"/>
    </font>
    <font>
      <i/>
      <sz val="9"/>
      <color theme="1"/>
      <name val="Century Gothic"/>
      <family val="2"/>
    </font>
    <font>
      <i/>
      <sz val="9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entury Gothic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entury Gothic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1" fillId="0" borderId="0" xfId="0" applyFont="1"/>
    <xf numFmtId="10" fontId="1" fillId="0" borderId="0" xfId="0" applyNumberFormat="1" applyFont="1"/>
    <xf numFmtId="16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right"/>
    </xf>
    <xf numFmtId="3" fontId="4" fillId="0" borderId="21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0" fontId="1" fillId="0" borderId="14" xfId="0" applyNumberFormat="1" applyFont="1" applyBorder="1"/>
    <xf numFmtId="0" fontId="1" fillId="0" borderId="15" xfId="0" applyFont="1" applyBorder="1"/>
    <xf numFmtId="10" fontId="1" fillId="0" borderId="16" xfId="0" applyNumberFormat="1" applyFont="1" applyBorder="1"/>
    <xf numFmtId="0" fontId="1" fillId="0" borderId="0" xfId="0" applyFont="1" applyBorder="1"/>
    <xf numFmtId="10" fontId="1" fillId="0" borderId="0" xfId="0" applyNumberFormat="1" applyFont="1" applyBorder="1"/>
    <xf numFmtId="10" fontId="1" fillId="0" borderId="21" xfId="0" applyNumberFormat="1" applyFont="1" applyBorder="1"/>
    <xf numFmtId="0" fontId="1" fillId="0" borderId="22" xfId="0" applyFont="1" applyBorder="1"/>
    <xf numFmtId="164" fontId="1" fillId="0" borderId="13" xfId="0" applyNumberFormat="1" applyFont="1" applyBorder="1"/>
    <xf numFmtId="3" fontId="8" fillId="0" borderId="0" xfId="0" applyNumberFormat="1" applyFont="1" applyFill="1" applyBorder="1" applyAlignment="1"/>
    <xf numFmtId="3" fontId="9" fillId="0" borderId="11" xfId="0" applyNumberFormat="1" applyFont="1" applyBorder="1" applyAlignment="1"/>
    <xf numFmtId="164" fontId="8" fillId="0" borderId="13" xfId="0" applyNumberFormat="1" applyFont="1" applyFill="1" applyBorder="1" applyAlignment="1"/>
    <xf numFmtId="164" fontId="8" fillId="0" borderId="18" xfId="0" applyNumberFormat="1" applyFont="1" applyFill="1" applyBorder="1" applyAlignment="1"/>
    <xf numFmtId="164" fontId="5" fillId="0" borderId="5" xfId="0" applyNumberFormat="1" applyFont="1" applyBorder="1" applyAlignment="1"/>
    <xf numFmtId="164" fontId="6" fillId="0" borderId="7" xfId="0" applyNumberFormat="1" applyFont="1" applyBorder="1" applyAlignment="1"/>
    <xf numFmtId="164" fontId="9" fillId="0" borderId="20" xfId="0" applyNumberFormat="1" applyFont="1" applyBorder="1" applyAlignment="1"/>
    <xf numFmtId="164" fontId="8" fillId="0" borderId="0" xfId="0" applyNumberFormat="1" applyFont="1" applyFill="1" applyBorder="1" applyAlignment="1"/>
    <xf numFmtId="164" fontId="5" fillId="0" borderId="0" xfId="0" applyNumberFormat="1" applyFont="1" applyBorder="1" applyAlignment="1"/>
    <xf numFmtId="3" fontId="4" fillId="0" borderId="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1" xfId="0" applyBorder="1"/>
    <xf numFmtId="164" fontId="4" fillId="0" borderId="21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8" fillId="0" borderId="16" xfId="0" applyNumberFormat="1" applyFont="1" applyFill="1" applyBorder="1" applyAlignment="1"/>
    <xf numFmtId="164" fontId="8" fillId="0" borderId="17" xfId="0" applyNumberFormat="1" applyFont="1" applyFill="1" applyBorder="1" applyAlignment="1"/>
    <xf numFmtId="164" fontId="4" fillId="0" borderId="18" xfId="0" applyNumberFormat="1" applyFont="1" applyBorder="1" applyAlignment="1">
      <alignment horizontal="right"/>
    </xf>
    <xf numFmtId="164" fontId="8" fillId="0" borderId="23" xfId="0" applyNumberFormat="1" applyFont="1" applyFill="1" applyBorder="1" applyAlignment="1"/>
    <xf numFmtId="164" fontId="4" fillId="0" borderId="23" xfId="0" applyNumberFormat="1" applyFont="1" applyBorder="1" applyAlignment="1">
      <alignment horizontal="right"/>
    </xf>
    <xf numFmtId="164" fontId="6" fillId="0" borderId="17" xfId="0" applyNumberFormat="1" applyFont="1" applyBorder="1" applyAlignment="1"/>
    <xf numFmtId="0" fontId="2" fillId="0" borderId="15" xfId="0" applyFont="1" applyBorder="1" applyAlignment="1">
      <alignment horizontal="left"/>
    </xf>
    <xf numFmtId="164" fontId="0" fillId="0" borderId="25" xfId="0" applyNumberFormat="1" applyBorder="1"/>
    <xf numFmtId="0" fontId="0" fillId="0" borderId="26" xfId="0" applyBorder="1"/>
    <xf numFmtId="164" fontId="0" fillId="0" borderId="26" xfId="0" applyNumberFormat="1" applyBorder="1"/>
    <xf numFmtId="164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3" xfId="0" applyBorder="1"/>
    <xf numFmtId="0" fontId="0" fillId="0" borderId="18" xfId="0" applyBorder="1"/>
    <xf numFmtId="0" fontId="0" fillId="0" borderId="10" xfId="0" applyBorder="1"/>
    <xf numFmtId="164" fontId="0" fillId="0" borderId="16" xfId="0" applyNumberFormat="1" applyBorder="1"/>
    <xf numFmtId="0" fontId="12" fillId="0" borderId="0" xfId="0" applyFont="1"/>
    <xf numFmtId="0" fontId="13" fillId="0" borderId="0" xfId="0" applyFont="1" applyBorder="1"/>
    <xf numFmtId="2" fontId="0" fillId="0" borderId="16" xfId="0" applyNumberFormat="1" applyBorder="1"/>
    <xf numFmtId="0" fontId="0" fillId="0" borderId="0" xfId="0" applyFill="1" applyBorder="1"/>
    <xf numFmtId="164" fontId="4" fillId="0" borderId="0" xfId="0" applyNumberFormat="1" applyFont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3" fontId="6" fillId="0" borderId="30" xfId="0" applyNumberFormat="1" applyFont="1" applyBorder="1" applyAlignment="1">
      <alignment horizontal="center"/>
    </xf>
    <xf numFmtId="164" fontId="6" fillId="0" borderId="20" xfId="0" applyNumberFormat="1" applyFont="1" applyBorder="1" applyAlignment="1"/>
    <xf numFmtId="164" fontId="6" fillId="0" borderId="11" xfId="0" applyNumberFormat="1" applyFont="1" applyBorder="1" applyAlignment="1"/>
    <xf numFmtId="164" fontId="4" fillId="0" borderId="1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0" fontId="2" fillId="0" borderId="22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/>
    <xf numFmtId="14" fontId="1" fillId="0" borderId="26" xfId="0" applyNumberFormat="1" applyFont="1" applyBorder="1"/>
    <xf numFmtId="0" fontId="1" fillId="0" borderId="27" xfId="0" applyFont="1" applyBorder="1"/>
    <xf numFmtId="10" fontId="1" fillId="0" borderId="0" xfId="0" applyNumberFormat="1" applyFont="1" applyBorder="1" applyAlignment="1">
      <alignment horizontal="left"/>
    </xf>
    <xf numFmtId="164" fontId="4" fillId="0" borderId="14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0" fontId="7" fillId="2" borderId="16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3" fontId="4" fillId="2" borderId="0" xfId="0" applyNumberFormat="1" applyFont="1" applyFill="1" applyBorder="1" applyAlignment="1" applyProtection="1">
      <protection locked="0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2" borderId="17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164" fontId="0" fillId="0" borderId="0" xfId="0" applyNumberFormat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right"/>
    </xf>
    <xf numFmtId="165" fontId="0" fillId="0" borderId="0" xfId="0" applyNumberFormat="1"/>
    <xf numFmtId="164" fontId="0" fillId="0" borderId="13" xfId="0" applyNumberFormat="1" applyBorder="1"/>
    <xf numFmtId="164" fontId="0" fillId="0" borderId="13" xfId="0" applyNumberFormat="1" applyBorder="1" applyAlignment="1"/>
    <xf numFmtId="0" fontId="12" fillId="0" borderId="0" xfId="0" applyFont="1" applyFill="1" applyBorder="1"/>
    <xf numFmtId="164" fontId="0" fillId="0" borderId="0" xfId="0" applyNumberFormat="1"/>
    <xf numFmtId="164" fontId="6" fillId="0" borderId="0" xfId="0" applyNumberFormat="1" applyFont="1" applyBorder="1" applyAlignment="1"/>
    <xf numFmtId="0" fontId="12" fillId="0" borderId="24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10" fontId="2" fillId="0" borderId="21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/>
    <xf numFmtId="10" fontId="15" fillId="0" borderId="0" xfId="0" applyNumberFormat="1" applyFont="1" applyBorder="1"/>
    <xf numFmtId="0" fontId="12" fillId="0" borderId="0" xfId="0" applyFont="1" applyBorder="1"/>
    <xf numFmtId="0" fontId="16" fillId="0" borderId="0" xfId="0" applyFont="1" applyBorder="1"/>
    <xf numFmtId="0" fontId="15" fillId="0" borderId="0" xfId="0" applyFont="1" applyBorder="1"/>
    <xf numFmtId="14" fontId="0" fillId="0" borderId="0" xfId="0" applyNumberFormat="1" applyBorder="1"/>
    <xf numFmtId="166" fontId="0" fillId="0" borderId="0" xfId="0" applyNumberForma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3" borderId="14" xfId="0" applyFill="1" applyBorder="1"/>
    <xf numFmtId="0" fontId="0" fillId="3" borderId="10" xfId="0" applyFill="1" applyBorder="1"/>
    <xf numFmtId="0" fontId="0" fillId="3" borderId="16" xfId="0" applyFill="1" applyBorder="1"/>
    <xf numFmtId="0" fontId="0" fillId="3" borderId="13" xfId="0" applyFill="1" applyBorder="1"/>
    <xf numFmtId="0" fontId="1" fillId="3" borderId="16" xfId="0" applyFont="1" applyFill="1" applyBorder="1"/>
    <xf numFmtId="164" fontId="0" fillId="3" borderId="13" xfId="0" applyNumberFormat="1" applyFill="1" applyBorder="1"/>
    <xf numFmtId="165" fontId="1" fillId="3" borderId="13" xfId="0" applyNumberFormat="1" applyFont="1" applyFill="1" applyBorder="1" applyAlignment="1" applyProtection="1">
      <alignment horizontal="right"/>
      <protection locked="0"/>
    </xf>
    <xf numFmtId="0" fontId="14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2" borderId="16" xfId="0" applyFill="1" applyBorder="1"/>
    <xf numFmtId="0" fontId="0" fillId="2" borderId="0" xfId="0" applyFill="1" applyBorder="1"/>
    <xf numFmtId="164" fontId="0" fillId="2" borderId="26" xfId="0" applyNumberFormat="1" applyFill="1" applyBorder="1"/>
    <xf numFmtId="0" fontId="0" fillId="2" borderId="26" xfId="0" applyFill="1" applyBorder="1"/>
    <xf numFmtId="166" fontId="0" fillId="2" borderId="0" xfId="0" applyNumberFormat="1" applyFill="1" applyBorder="1" applyAlignment="1">
      <alignment horizontal="center"/>
    </xf>
    <xf numFmtId="0" fontId="14" fillId="2" borderId="16" xfId="0" applyFont="1" applyFill="1" applyBorder="1"/>
    <xf numFmtId="0" fontId="0" fillId="2" borderId="13" xfId="0" applyFill="1" applyBorder="1"/>
    <xf numFmtId="166" fontId="17" fillId="0" borderId="0" xfId="0" applyNumberFormat="1" applyFont="1" applyBorder="1" applyAlignment="1">
      <alignment horizontal="center"/>
    </xf>
    <xf numFmtId="0" fontId="12" fillId="0" borderId="11" xfId="0" applyFont="1" applyBorder="1"/>
    <xf numFmtId="164" fontId="12" fillId="0" borderId="24" xfId="0" applyNumberFormat="1" applyFont="1" applyBorder="1"/>
    <xf numFmtId="164" fontId="12" fillId="0" borderId="21" xfId="0" applyNumberFormat="1" applyFont="1" applyBorder="1"/>
    <xf numFmtId="164" fontId="12" fillId="0" borderId="26" xfId="0" applyNumberFormat="1" applyFont="1" applyBorder="1"/>
    <xf numFmtId="164" fontId="12" fillId="0" borderId="16" xfId="0" applyNumberFormat="1" applyFont="1" applyBorder="1"/>
    <xf numFmtId="0" fontId="18" fillId="3" borderId="16" xfId="0" applyFont="1" applyFill="1" applyBorder="1"/>
    <xf numFmtId="164" fontId="18" fillId="3" borderId="13" xfId="0" applyNumberFormat="1" applyFont="1" applyFill="1" applyBorder="1"/>
    <xf numFmtId="0" fontId="12" fillId="3" borderId="16" xfId="0" applyFont="1" applyFill="1" applyBorder="1"/>
    <xf numFmtId="164" fontId="12" fillId="3" borderId="13" xfId="0" applyNumberFormat="1" applyFont="1" applyFill="1" applyBorder="1"/>
    <xf numFmtId="0" fontId="18" fillId="0" borderId="0" xfId="0" applyFont="1" applyBorder="1"/>
    <xf numFmtId="164" fontId="18" fillId="0" borderId="13" xfId="0" applyNumberFormat="1" applyFont="1" applyBorder="1"/>
    <xf numFmtId="0" fontId="18" fillId="3" borderId="13" xfId="0" applyFont="1" applyFill="1" applyBorder="1"/>
    <xf numFmtId="0" fontId="14" fillId="2" borderId="0" xfId="0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165" fontId="12" fillId="0" borderId="0" xfId="0" applyNumberFormat="1" applyFont="1"/>
    <xf numFmtId="0" fontId="15" fillId="0" borderId="24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6" fontId="0" fillId="0" borderId="0" xfId="0" applyNumberFormat="1"/>
    <xf numFmtId="0" fontId="0" fillId="0" borderId="24" xfId="0" applyBorder="1"/>
    <xf numFmtId="14" fontId="0" fillId="0" borderId="24" xfId="0" applyNumberFormat="1" applyBorder="1" applyAlignment="1">
      <alignment horizontal="center"/>
    </xf>
    <xf numFmtId="165" fontId="0" fillId="0" borderId="24" xfId="0" applyNumberFormat="1" applyBorder="1"/>
    <xf numFmtId="165" fontId="0" fillId="0" borderId="24" xfId="0" applyNumberFormat="1" applyFont="1" applyBorder="1"/>
    <xf numFmtId="0" fontId="0" fillId="0" borderId="24" xfId="0" applyBorder="1" applyAlignment="1">
      <alignment horizontal="center"/>
    </xf>
    <xf numFmtId="165" fontId="13" fillId="0" borderId="24" xfId="0" applyNumberFormat="1" applyFont="1" applyBorder="1"/>
    <xf numFmtId="165" fontId="15" fillId="0" borderId="24" xfId="0" applyNumberFormat="1" applyFont="1" applyBorder="1" applyAlignment="1">
      <alignment horizontal="right"/>
    </xf>
    <xf numFmtId="14" fontId="0" fillId="0" borderId="0" xfId="0" applyNumberFormat="1"/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6" xfId="0" applyFill="1" applyBorder="1"/>
    <xf numFmtId="0" fontId="13" fillId="0" borderId="24" xfId="0" applyFont="1" applyBorder="1"/>
    <xf numFmtId="0" fontId="12" fillId="0" borderId="24" xfId="0" applyFont="1" applyBorder="1"/>
    <xf numFmtId="4" fontId="0" fillId="0" borderId="24" xfId="0" applyNumberFormat="1" applyFont="1" applyBorder="1"/>
    <xf numFmtId="4" fontId="12" fillId="0" borderId="0" xfId="0" applyNumberFormat="1" applyFont="1"/>
    <xf numFmtId="4" fontId="12" fillId="0" borderId="24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  <xf numFmtId="4" fontId="0" fillId="0" borderId="0" xfId="0" applyNumberFormat="1" applyFont="1"/>
    <xf numFmtId="165" fontId="0" fillId="0" borderId="0" xfId="0" applyNumberFormat="1" applyBorder="1"/>
    <xf numFmtId="165" fontId="0" fillId="0" borderId="0" xfId="0" applyNumberFormat="1" applyFont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2" borderId="24" xfId="0" applyNumberFormat="1" applyFont="1" applyFill="1" applyBorder="1"/>
    <xf numFmtId="0" fontId="12" fillId="0" borderId="0" xfId="0" applyFont="1" applyAlignment="1">
      <alignment horizontal="center"/>
    </xf>
    <xf numFmtId="165" fontId="13" fillId="2" borderId="24" xfId="0" applyNumberFormat="1" applyFont="1" applyFill="1" applyBorder="1"/>
    <xf numFmtId="4" fontId="0" fillId="2" borderId="24" xfId="0" applyNumberFormat="1" applyFont="1" applyFill="1" applyBorder="1"/>
    <xf numFmtId="4" fontId="13" fillId="2" borderId="24" xfId="0" applyNumberFormat="1" applyFont="1" applyFill="1" applyBorder="1"/>
    <xf numFmtId="0" fontId="12" fillId="0" borderId="25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/>
    </xf>
    <xf numFmtId="165" fontId="12" fillId="0" borderId="1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165" fontId="13" fillId="0" borderId="0" xfId="0" applyNumberFormat="1" applyFont="1"/>
    <xf numFmtId="0" fontId="0" fillId="0" borderId="24" xfId="0" applyFont="1" applyBorder="1"/>
    <xf numFmtId="165" fontId="0" fillId="2" borderId="24" xfId="0" applyNumberFormat="1" applyFill="1" applyBorder="1"/>
    <xf numFmtId="14" fontId="0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 indent="2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13" fillId="0" borderId="24" xfId="0" applyNumberFormat="1" applyFont="1" applyBorder="1" applyAlignment="1">
      <alignment horizontal="center"/>
    </xf>
    <xf numFmtId="10" fontId="1" fillId="0" borderId="0" xfId="0" applyNumberFormat="1" applyFont="1" applyBorder="1" applyAlignment="1" applyProtection="1">
      <alignment horizontal="center"/>
      <protection locked="0"/>
    </xf>
    <xf numFmtId="10" fontId="1" fillId="0" borderId="13" xfId="0" applyNumberFormat="1" applyFont="1" applyBorder="1" applyAlignment="1" applyProtection="1">
      <alignment horizontal="center"/>
      <protection locked="0"/>
    </xf>
    <xf numFmtId="165" fontId="0" fillId="0" borderId="24" xfId="0" applyNumberFormat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0" fillId="0" borderId="24" xfId="0" applyBorder="1" applyAlignment="1">
      <alignment horizontal="right"/>
    </xf>
    <xf numFmtId="14" fontId="0" fillId="0" borderId="24" xfId="0" applyNumberFormat="1" applyBorder="1" applyAlignment="1">
      <alignment horizontal="right"/>
    </xf>
    <xf numFmtId="165" fontId="12" fillId="0" borderId="15" xfId="0" applyNumberFormat="1" applyFont="1" applyFill="1" applyBorder="1" applyAlignment="1">
      <alignment horizontal="right"/>
    </xf>
    <xf numFmtId="0" fontId="15" fillId="0" borderId="24" xfId="0" applyFont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165" fontId="0" fillId="0" borderId="24" xfId="0" applyNumberFormat="1" applyFont="1" applyBorder="1" applyAlignment="1">
      <alignment horizontal="right"/>
    </xf>
    <xf numFmtId="10" fontId="20" fillId="0" borderId="16" xfId="0" applyNumberFormat="1" applyFont="1" applyBorder="1"/>
    <xf numFmtId="0" fontId="0" fillId="0" borderId="0" xfId="0" applyAlignment="1">
      <alignment horizontal="center"/>
    </xf>
    <xf numFmtId="164" fontId="12" fillId="0" borderId="25" xfId="0" applyNumberFormat="1" applyFont="1" applyBorder="1"/>
    <xf numFmtId="0" fontId="12" fillId="0" borderId="25" xfId="0" applyFont="1" applyBorder="1"/>
    <xf numFmtId="164" fontId="12" fillId="0" borderId="0" xfId="0" applyNumberFormat="1" applyFont="1" applyBorder="1"/>
    <xf numFmtId="0" fontId="12" fillId="0" borderId="15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164" fontId="0" fillId="2" borderId="16" xfId="0" applyNumberFormat="1" applyFill="1" applyBorder="1"/>
    <xf numFmtId="165" fontId="12" fillId="0" borderId="0" xfId="0" applyNumberFormat="1" applyFont="1" applyBorder="1"/>
    <xf numFmtId="165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/>
    <xf numFmtId="165" fontId="12" fillId="0" borderId="40" xfId="0" applyNumberFormat="1" applyFont="1" applyBorder="1"/>
    <xf numFmtId="164" fontId="12" fillId="0" borderId="41" xfId="0" applyNumberFormat="1" applyFont="1" applyBorder="1"/>
    <xf numFmtId="0" fontId="12" fillId="0" borderId="42" xfId="0" applyFont="1" applyFill="1" applyBorder="1" applyAlignment="1">
      <alignment horizontal="right"/>
    </xf>
    <xf numFmtId="0" fontId="12" fillId="0" borderId="43" xfId="0" applyFont="1" applyFill="1" applyBorder="1" applyAlignment="1">
      <alignment horizontal="center"/>
    </xf>
    <xf numFmtId="165" fontId="12" fillId="0" borderId="43" xfId="0" applyNumberFormat="1" applyFont="1" applyFill="1" applyBorder="1" applyAlignment="1">
      <alignment horizontal="right"/>
    </xf>
    <xf numFmtId="165" fontId="12" fillId="0" borderId="44" xfId="0" applyNumberFormat="1" applyFont="1" applyBorder="1"/>
    <xf numFmtId="0" fontId="12" fillId="0" borderId="45" xfId="0" applyFont="1" applyFill="1" applyBorder="1" applyAlignment="1">
      <alignment horizontal="right"/>
    </xf>
    <xf numFmtId="0" fontId="12" fillId="0" borderId="46" xfId="0" applyFont="1" applyFill="1" applyBorder="1" applyAlignment="1">
      <alignment horizontal="right"/>
    </xf>
    <xf numFmtId="0" fontId="0" fillId="0" borderId="47" xfId="0" applyBorder="1" applyAlignment="1">
      <alignment horizontal="center"/>
    </xf>
    <xf numFmtId="165" fontId="12" fillId="0" borderId="47" xfId="0" applyNumberFormat="1" applyFont="1" applyBorder="1" applyAlignment="1">
      <alignment horizontal="right"/>
    </xf>
    <xf numFmtId="0" fontId="21" fillId="0" borderId="0" xfId="0" applyFont="1"/>
    <xf numFmtId="16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4" fontId="12" fillId="0" borderId="50" xfId="0" applyNumberFormat="1" applyFont="1" applyBorder="1" applyAlignment="1">
      <alignment horizontal="center"/>
    </xf>
    <xf numFmtId="164" fontId="12" fillId="0" borderId="39" xfId="0" applyNumberFormat="1" applyFont="1" applyBorder="1"/>
    <xf numFmtId="164" fontId="12" fillId="0" borderId="57" xfId="0" applyNumberFormat="1" applyFont="1" applyBorder="1"/>
    <xf numFmtId="0" fontId="12" fillId="0" borderId="59" xfId="0" applyFont="1" applyBorder="1" applyAlignment="1">
      <alignment horizontal="right"/>
    </xf>
    <xf numFmtId="164" fontId="12" fillId="0" borderId="60" xfId="0" applyNumberFormat="1" applyFont="1" applyBorder="1"/>
    <xf numFmtId="164" fontId="12" fillId="0" borderId="61" xfId="0" applyNumberFormat="1" applyFont="1" applyBorder="1"/>
    <xf numFmtId="0" fontId="0" fillId="0" borderId="51" xfId="0" applyFont="1" applyBorder="1"/>
    <xf numFmtId="0" fontId="0" fillId="0" borderId="52" xfId="0" applyFont="1" applyBorder="1"/>
    <xf numFmtId="0" fontId="0" fillId="0" borderId="0" xfId="0" applyFont="1" applyBorder="1" applyAlignment="1">
      <alignment horizontal="right"/>
    </xf>
    <xf numFmtId="0" fontId="0" fillId="0" borderId="49" xfId="0" applyFont="1" applyBorder="1"/>
    <xf numFmtId="0" fontId="0" fillId="0" borderId="11" xfId="0" applyFont="1" applyBorder="1" applyAlignment="1">
      <alignment horizontal="right"/>
    </xf>
    <xf numFmtId="0" fontId="0" fillId="0" borderId="58" xfId="0" applyFont="1" applyBorder="1"/>
    <xf numFmtId="164" fontId="0" fillId="0" borderId="38" xfId="0" applyNumberFormat="1" applyFont="1" applyBorder="1" applyAlignment="1"/>
    <xf numFmtId="164" fontId="0" fillId="0" borderId="53" xfId="0" applyNumberFormat="1" applyFont="1" applyBorder="1" applyAlignment="1"/>
    <xf numFmtId="164" fontId="0" fillId="0" borderId="36" xfId="0" applyNumberFormat="1" applyFont="1" applyBorder="1" applyAlignment="1"/>
    <xf numFmtId="164" fontId="0" fillId="0" borderId="5" xfId="0" applyNumberFormat="1" applyFont="1" applyBorder="1" applyAlignment="1"/>
    <xf numFmtId="164" fontId="0" fillId="0" borderId="54" xfId="0" applyNumberFormat="1" applyFont="1" applyBorder="1" applyAlignment="1"/>
    <xf numFmtId="164" fontId="22" fillId="0" borderId="37" xfId="0" applyNumberFormat="1" applyFont="1" applyBorder="1" applyAlignment="1"/>
    <xf numFmtId="164" fontId="22" fillId="0" borderId="7" xfId="0" applyNumberFormat="1" applyFont="1" applyBorder="1" applyAlignment="1"/>
    <xf numFmtId="164" fontId="22" fillId="0" borderId="55" xfId="0" applyNumberFormat="1" applyFont="1" applyBorder="1" applyAlignment="1"/>
    <xf numFmtId="164" fontId="22" fillId="0" borderId="25" xfId="0" applyNumberFormat="1" applyFont="1" applyBorder="1" applyAlignment="1"/>
    <xf numFmtId="164" fontId="12" fillId="0" borderId="56" xfId="0" applyNumberFormat="1" applyFont="1" applyBorder="1" applyAlignment="1"/>
    <xf numFmtId="164" fontId="22" fillId="0" borderId="26" xfId="0" applyNumberFormat="1" applyFont="1" applyBorder="1" applyAlignment="1"/>
    <xf numFmtId="164" fontId="12" fillId="0" borderId="57" xfId="0" applyNumberFormat="1" applyFont="1" applyBorder="1" applyAlignment="1"/>
    <xf numFmtId="0" fontId="0" fillId="0" borderId="0" xfId="0" applyAlignment="1">
      <alignment horizontal="center"/>
    </xf>
    <xf numFmtId="14" fontId="13" fillId="0" borderId="0" xfId="0" applyNumberFormat="1" applyFont="1" applyAlignment="1">
      <alignment horizontal="center"/>
    </xf>
    <xf numFmtId="4" fontId="0" fillId="0" borderId="2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12" fillId="0" borderId="0" xfId="0" applyNumberFormat="1" applyFont="1" applyAlignment="1">
      <alignment horizontal="right"/>
    </xf>
    <xf numFmtId="165" fontId="0" fillId="0" borderId="0" xfId="0" applyNumberFormat="1" applyFont="1"/>
    <xf numFmtId="4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13" fillId="0" borderId="0" xfId="0" applyFont="1"/>
    <xf numFmtId="4" fontId="13" fillId="0" borderId="0" xfId="0" applyNumberFormat="1" applyFont="1" applyAlignment="1">
      <alignment horizontal="right"/>
    </xf>
    <xf numFmtId="14" fontId="13" fillId="0" borderId="0" xfId="0" applyNumberFormat="1" applyFont="1"/>
    <xf numFmtId="0" fontId="0" fillId="0" borderId="0" xfId="0" applyAlignment="1">
      <alignment horizontal="center"/>
    </xf>
    <xf numFmtId="165" fontId="14" fillId="2" borderId="16" xfId="0" applyNumberFormat="1" applyFont="1" applyFill="1" applyBorder="1"/>
    <xf numFmtId="17" fontId="0" fillId="0" borderId="0" xfId="0" applyNumberFormat="1" applyAlignment="1">
      <alignment horizontal="center"/>
    </xf>
    <xf numFmtId="165" fontId="23" fillId="3" borderId="13" xfId="0" applyNumberFormat="1" applyFont="1" applyFill="1" applyBorder="1"/>
    <xf numFmtId="0" fontId="24" fillId="0" borderId="0" xfId="0" applyFont="1"/>
    <xf numFmtId="14" fontId="0" fillId="0" borderId="0" xfId="0" applyNumberFormat="1" applyFont="1" applyAlignment="1">
      <alignment horizontal="center"/>
    </xf>
    <xf numFmtId="14" fontId="0" fillId="0" borderId="0" xfId="0" applyNumberFormat="1" applyFont="1"/>
    <xf numFmtId="0" fontId="0" fillId="0" borderId="0" xfId="0" applyFont="1"/>
    <xf numFmtId="14" fontId="12" fillId="0" borderId="24" xfId="0" applyNumberFormat="1" applyFont="1" applyBorder="1" applyAlignment="1">
      <alignment horizontal="center"/>
    </xf>
    <xf numFmtId="165" fontId="12" fillId="0" borderId="24" xfId="0" applyNumberFormat="1" applyFont="1" applyBorder="1" applyAlignment="1">
      <alignment horizontal="right"/>
    </xf>
    <xf numFmtId="165" fontId="12" fillId="0" borderId="24" xfId="0" applyNumberFormat="1" applyFont="1" applyBorder="1"/>
    <xf numFmtId="0" fontId="13" fillId="0" borderId="0" xfId="0" applyFont="1" applyAlignment="1">
      <alignment horizontal="center"/>
    </xf>
    <xf numFmtId="16" fontId="0" fillId="0" borderId="0" xfId="0" applyNumberFormat="1"/>
    <xf numFmtId="4" fontId="13" fillId="0" borderId="24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4" fontId="15" fillId="0" borderId="24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13" xfId="0" applyFont="1" applyFill="1" applyBorder="1"/>
    <xf numFmtId="14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165" fontId="13" fillId="0" borderId="24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24" xfId="0" quotePrefix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3" fontId="4" fillId="2" borderId="17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4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2" fillId="0" borderId="19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9" fillId="0" borderId="8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10" fontId="1" fillId="0" borderId="0" xfId="0" applyNumberFormat="1" applyFont="1" applyBorder="1" applyAlignment="1" applyProtection="1">
      <alignment horizontal="center"/>
      <protection locked="0"/>
    </xf>
    <xf numFmtId="10" fontId="1" fillId="0" borderId="13" xfId="0" applyNumberFormat="1" applyFont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3" fontId="4" fillId="2" borderId="11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BF43B-E29C-4B6B-9591-A5649116BC09}">
  <dimension ref="A1:O44"/>
  <sheetViews>
    <sheetView view="pageLayout" zoomScaleNormal="100" zoomScaleSheetLayoutView="100" workbookViewId="0">
      <selection activeCell="I33" sqref="I33"/>
    </sheetView>
  </sheetViews>
  <sheetFormatPr defaultColWidth="9.140625" defaultRowHeight="14.25" x14ac:dyDescent="0.3"/>
  <cols>
    <col min="1" max="1" width="6.140625" style="1" customWidth="1"/>
    <col min="2" max="2" width="2.85546875" style="1" customWidth="1"/>
    <col min="3" max="5" width="9.140625" style="1"/>
    <col min="6" max="6" width="5.28515625" style="1" customWidth="1"/>
    <col min="7" max="7" width="5.140625" style="1" customWidth="1"/>
    <col min="8" max="8" width="8.7109375" style="4" customWidth="1"/>
    <col min="9" max="9" width="11.28515625" style="3" customWidth="1"/>
    <col min="10" max="10" width="13" style="3" customWidth="1"/>
    <col min="11" max="11" width="10.42578125" style="3" customWidth="1"/>
    <col min="12" max="12" width="11.28515625" style="3" customWidth="1"/>
    <col min="13" max="13" width="11.85546875" style="3" customWidth="1"/>
    <col min="14" max="14" width="12.28515625" style="2" customWidth="1"/>
    <col min="15" max="15" width="14" style="1" customWidth="1"/>
    <col min="16" max="16384" width="9.140625" style="1"/>
  </cols>
  <sheetData>
    <row r="1" spans="1:15" ht="15" customHeight="1" x14ac:dyDescent="0.25">
      <c r="A1" s="344" t="s">
        <v>10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6"/>
    </row>
    <row r="2" spans="1:15" ht="13.5" x14ac:dyDescent="0.25">
      <c r="A2" s="341" t="s">
        <v>30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3"/>
    </row>
    <row r="3" spans="1:15" ht="13.5" x14ac:dyDescent="0.25">
      <c r="A3" s="88" t="s">
        <v>285</v>
      </c>
      <c r="B3" s="89"/>
      <c r="C3" s="89"/>
      <c r="D3" s="89"/>
      <c r="E3" s="89"/>
      <c r="F3" s="89"/>
      <c r="G3" s="89"/>
      <c r="H3" s="90"/>
      <c r="I3" s="90"/>
      <c r="J3" s="90"/>
      <c r="K3" s="90"/>
      <c r="L3" s="90"/>
      <c r="M3" s="90"/>
      <c r="N3" s="339"/>
      <c r="O3" s="340"/>
    </row>
    <row r="4" spans="1:15" ht="13.5" x14ac:dyDescent="0.25">
      <c r="A4" s="88" t="s">
        <v>283</v>
      </c>
      <c r="B4" s="89"/>
      <c r="C4" s="89"/>
      <c r="D4" s="89"/>
      <c r="E4" s="89"/>
      <c r="F4" s="89"/>
      <c r="G4" s="89"/>
      <c r="H4" s="90"/>
      <c r="I4" s="90"/>
      <c r="J4" s="90"/>
      <c r="K4" s="90"/>
      <c r="L4" s="90"/>
      <c r="M4" s="90"/>
      <c r="N4" s="207"/>
      <c r="O4" s="208"/>
    </row>
    <row r="5" spans="1:15" ht="13.15" customHeight="1" x14ac:dyDescent="0.25">
      <c r="A5" s="93" t="s">
        <v>284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5" ht="13.5" x14ac:dyDescent="0.25">
      <c r="A6" s="5"/>
      <c r="B6" s="6"/>
      <c r="C6" s="6"/>
      <c r="D6" s="7" t="s">
        <v>9</v>
      </c>
      <c r="E6" s="8" t="s">
        <v>286</v>
      </c>
      <c r="F6" s="6"/>
      <c r="G6" s="9"/>
      <c r="H6" s="315" t="s">
        <v>31</v>
      </c>
      <c r="I6" s="316"/>
      <c r="J6" s="315" t="s">
        <v>64</v>
      </c>
      <c r="K6" s="316"/>
      <c r="L6" s="315"/>
      <c r="M6" s="347"/>
      <c r="N6" s="91"/>
      <c r="O6" s="92"/>
    </row>
    <row r="7" spans="1:15" s="2" customFormat="1" ht="13.5" x14ac:dyDescent="0.25">
      <c r="A7" s="317" t="s">
        <v>1</v>
      </c>
      <c r="B7" s="317"/>
      <c r="C7" s="317"/>
      <c r="D7" s="317"/>
      <c r="E7" s="317"/>
      <c r="F7" s="317"/>
      <c r="G7" s="317"/>
      <c r="H7" s="10" t="s">
        <v>7</v>
      </c>
      <c r="I7" s="11" t="s">
        <v>0</v>
      </c>
      <c r="J7" s="38" t="s">
        <v>27</v>
      </c>
      <c r="K7" s="11" t="s">
        <v>63</v>
      </c>
      <c r="L7" s="38"/>
      <c r="M7" s="78"/>
      <c r="N7" s="79"/>
      <c r="O7" s="80"/>
    </row>
    <row r="8" spans="1:15" s="2" customFormat="1" ht="13.5" x14ac:dyDescent="0.25">
      <c r="A8" s="59" t="str">
        <f>'O&amp;G Itemized'!A3</f>
        <v>1.00  General Conditions</v>
      </c>
      <c r="B8" s="47"/>
      <c r="C8" s="47"/>
      <c r="D8" s="47"/>
      <c r="E8" s="47"/>
      <c r="F8" s="47"/>
      <c r="G8" s="60"/>
      <c r="H8" s="29"/>
      <c r="I8" s="30"/>
      <c r="J8" s="39">
        <f>'O&amp;G Itemized'!D9</f>
        <v>164534</v>
      </c>
      <c r="K8" s="31">
        <f>I8-J8</f>
        <v>-164534</v>
      </c>
      <c r="L8" s="85"/>
      <c r="M8" s="86"/>
      <c r="N8" s="84"/>
      <c r="O8" s="80"/>
    </row>
    <row r="9" spans="1:15" ht="16.149999999999999" customHeight="1" x14ac:dyDescent="0.3">
      <c r="A9" s="318" t="str">
        <f>'O&amp;G Itemized'!A11</f>
        <v>1.01  Asbestos Abatement</v>
      </c>
      <c r="B9" s="319"/>
      <c r="C9" s="319"/>
      <c r="D9" s="319"/>
      <c r="E9" s="319"/>
      <c r="F9" s="319"/>
      <c r="G9" s="320"/>
      <c r="H9" s="51">
        <v>300000</v>
      </c>
      <c r="I9" s="22">
        <v>300000</v>
      </c>
      <c r="J9" s="41">
        <f>'O&amp;G Itemized'!D15</f>
        <v>150000</v>
      </c>
      <c r="K9" s="31">
        <f t="shared" ref="K9:K14" si="0">I9-J9</f>
        <v>150000</v>
      </c>
      <c r="L9" s="39"/>
      <c r="M9" s="40"/>
      <c r="N9" s="16"/>
      <c r="O9" s="81"/>
    </row>
    <row r="10" spans="1:15" ht="16.149999999999999" customHeight="1" x14ac:dyDescent="0.3">
      <c r="A10" s="318" t="str">
        <f>'O&amp;G Itemized'!A17</f>
        <v>1.02  One-to-One Millwork Replacement</v>
      </c>
      <c r="B10" s="319"/>
      <c r="C10" s="319"/>
      <c r="D10" s="319"/>
      <c r="E10" s="319"/>
      <c r="F10" s="319"/>
      <c r="G10" s="320"/>
      <c r="H10" s="52"/>
      <c r="I10" s="22">
        <v>104400</v>
      </c>
      <c r="J10" s="41">
        <f>'O&amp;G Itemized'!D33</f>
        <v>394950</v>
      </c>
      <c r="K10" s="31">
        <f t="shared" si="0"/>
        <v>-290550</v>
      </c>
      <c r="L10" s="39"/>
      <c r="M10" s="40"/>
      <c r="N10" s="16"/>
      <c r="O10" s="81"/>
    </row>
    <row r="11" spans="1:15" ht="16.149999999999999" customHeight="1" x14ac:dyDescent="0.3">
      <c r="A11" s="321" t="str">
        <f>'O&amp;G Itemized'!A35</f>
        <v>1.03  Select Ceiling Tile Replacement</v>
      </c>
      <c r="B11" s="322"/>
      <c r="C11" s="322"/>
      <c r="D11" s="322"/>
      <c r="E11" s="322"/>
      <c r="F11" s="322"/>
      <c r="G11" s="323"/>
      <c r="H11" s="51">
        <v>50000</v>
      </c>
      <c r="I11" s="22">
        <v>50000</v>
      </c>
      <c r="J11" s="41">
        <f>'O&amp;G Itemized'!D38</f>
        <v>5000</v>
      </c>
      <c r="K11" s="31">
        <f t="shared" si="0"/>
        <v>45000</v>
      </c>
      <c r="L11" s="39"/>
      <c r="M11" s="40"/>
      <c r="N11" s="16"/>
      <c r="O11" s="81"/>
    </row>
    <row r="12" spans="1:15" ht="16.149999999999999" customHeight="1" x14ac:dyDescent="0.3">
      <c r="A12" s="321" t="str">
        <f>'O&amp;G Itemized'!A40</f>
        <v>1.04  Wayfinding / Signage Throughout</v>
      </c>
      <c r="B12" s="322"/>
      <c r="C12" s="322"/>
      <c r="D12" s="322"/>
      <c r="E12" s="322"/>
      <c r="F12" s="322"/>
      <c r="G12" s="323"/>
      <c r="H12" s="51">
        <v>50000</v>
      </c>
      <c r="I12" s="22">
        <v>50000</v>
      </c>
      <c r="J12" s="41">
        <f>'O&amp;G Itemized'!D45</f>
        <v>27886</v>
      </c>
      <c r="K12" s="31">
        <f t="shared" si="0"/>
        <v>22114</v>
      </c>
      <c r="L12" s="39"/>
      <c r="M12" s="40"/>
      <c r="N12" s="16"/>
      <c r="O12" s="81"/>
    </row>
    <row r="13" spans="1:15" ht="16.149999999999999" customHeight="1" x14ac:dyDescent="0.3">
      <c r="A13" s="321" t="str">
        <f>'O&amp;G Itemized'!A47</f>
        <v>1.05  Furniture Replacement</v>
      </c>
      <c r="B13" s="322"/>
      <c r="C13" s="322"/>
      <c r="D13" s="322"/>
      <c r="E13" s="322"/>
      <c r="F13" s="322"/>
      <c r="G13" s="323"/>
      <c r="H13" s="51"/>
      <c r="I13" s="22">
        <v>40000</v>
      </c>
      <c r="J13" s="41">
        <f>'O&amp;G Itemized'!D49</f>
        <v>20000</v>
      </c>
      <c r="K13" s="31">
        <f t="shared" si="0"/>
        <v>20000</v>
      </c>
      <c r="L13" s="39"/>
      <c r="M13" s="40"/>
      <c r="N13" s="16"/>
      <c r="O13" s="81"/>
    </row>
    <row r="14" spans="1:15" ht="16.149999999999999" customHeight="1" x14ac:dyDescent="0.3">
      <c r="A14" s="321" t="str">
        <f>'O&amp;G Itemized'!A24</f>
        <v>1.06  Art Room Improvements</v>
      </c>
      <c r="B14" s="322"/>
      <c r="C14" s="322"/>
      <c r="D14" s="322"/>
      <c r="E14" s="322"/>
      <c r="F14" s="322"/>
      <c r="G14" s="323"/>
      <c r="H14" s="51"/>
      <c r="I14" s="22">
        <f>SUM(H16+H15)</f>
        <v>38000</v>
      </c>
      <c r="J14" s="41">
        <v>0</v>
      </c>
      <c r="K14" s="31">
        <f t="shared" si="0"/>
        <v>38000</v>
      </c>
      <c r="L14" s="39"/>
      <c r="M14" s="40"/>
      <c r="N14" s="16"/>
      <c r="O14" s="81"/>
    </row>
    <row r="15" spans="1:15" ht="16.149999999999999" customHeight="1" x14ac:dyDescent="0.3">
      <c r="A15" s="312" t="s">
        <v>11</v>
      </c>
      <c r="B15" s="313"/>
      <c r="C15" s="313"/>
      <c r="D15" s="313"/>
      <c r="E15" s="313"/>
      <c r="F15" s="313"/>
      <c r="G15" s="314"/>
      <c r="H15" s="51">
        <v>18000</v>
      </c>
      <c r="I15" s="22"/>
      <c r="J15" s="41"/>
      <c r="K15" s="31" t="s">
        <v>29</v>
      </c>
      <c r="L15" s="39"/>
      <c r="M15" s="40"/>
      <c r="N15" s="16"/>
      <c r="O15" s="81"/>
    </row>
    <row r="16" spans="1:15" ht="16.149999999999999" customHeight="1" x14ac:dyDescent="0.3">
      <c r="A16" s="312" t="s">
        <v>12</v>
      </c>
      <c r="B16" s="313"/>
      <c r="C16" s="313"/>
      <c r="D16" s="313"/>
      <c r="E16" s="313"/>
      <c r="F16" s="313"/>
      <c r="G16" s="314"/>
      <c r="H16" s="51">
        <v>20000</v>
      </c>
      <c r="I16" s="22"/>
      <c r="J16" s="41"/>
      <c r="K16" s="31" t="s">
        <v>29</v>
      </c>
      <c r="L16" s="39"/>
      <c r="M16" s="40"/>
      <c r="N16" s="16"/>
      <c r="O16" s="81"/>
    </row>
    <row r="17" spans="1:15" ht="16.149999999999999" customHeight="1" x14ac:dyDescent="0.3">
      <c r="A17" s="321" t="str">
        <f>'O&amp;G Itemized'!A51</f>
        <v>1.07  Gymnasium Improvements</v>
      </c>
      <c r="B17" s="322"/>
      <c r="C17" s="322"/>
      <c r="D17" s="322"/>
      <c r="E17" s="322"/>
      <c r="F17" s="322"/>
      <c r="G17" s="323"/>
      <c r="H17" s="51"/>
      <c r="I17" s="22">
        <f>SUM(H18:H21)</f>
        <v>75000</v>
      </c>
      <c r="J17" s="41">
        <f>'O&amp;G Itemized'!D57</f>
        <v>113370</v>
      </c>
      <c r="K17" s="31">
        <f t="shared" ref="K17" si="1">I17-J17</f>
        <v>-38370</v>
      </c>
      <c r="L17" s="39"/>
      <c r="M17" s="40"/>
      <c r="N17" s="16"/>
      <c r="O17" s="81"/>
    </row>
    <row r="18" spans="1:15" ht="16.149999999999999" customHeight="1" x14ac:dyDescent="0.3">
      <c r="A18" s="312" t="s">
        <v>21</v>
      </c>
      <c r="B18" s="313"/>
      <c r="C18" s="313"/>
      <c r="D18" s="313"/>
      <c r="E18" s="313"/>
      <c r="F18" s="313"/>
      <c r="G18" s="314"/>
      <c r="H18" s="51">
        <v>32000</v>
      </c>
      <c r="I18" s="22"/>
      <c r="J18" s="41"/>
      <c r="K18" s="31"/>
      <c r="L18" s="39"/>
      <c r="M18" s="40"/>
      <c r="N18" s="16"/>
      <c r="O18" s="82"/>
    </row>
    <row r="19" spans="1:15" ht="16.149999999999999" customHeight="1" x14ac:dyDescent="0.3">
      <c r="A19" s="312" t="s">
        <v>13</v>
      </c>
      <c r="B19" s="313"/>
      <c r="C19" s="313"/>
      <c r="D19" s="313"/>
      <c r="E19" s="313"/>
      <c r="F19" s="313"/>
      <c r="G19" s="314"/>
      <c r="H19" s="51">
        <v>15000</v>
      </c>
      <c r="I19" s="22"/>
      <c r="J19" s="41"/>
      <c r="K19" s="31"/>
      <c r="L19" s="39"/>
      <c r="M19" s="40"/>
      <c r="N19" s="16"/>
      <c r="O19" s="81"/>
    </row>
    <row r="20" spans="1:15" ht="16.149999999999999" customHeight="1" x14ac:dyDescent="0.3">
      <c r="A20" s="312" t="s">
        <v>22</v>
      </c>
      <c r="B20" s="313"/>
      <c r="C20" s="313"/>
      <c r="D20" s="313"/>
      <c r="E20" s="313"/>
      <c r="F20" s="313"/>
      <c r="G20" s="314"/>
      <c r="H20" s="51">
        <v>8000</v>
      </c>
      <c r="I20" s="22"/>
      <c r="J20" s="41"/>
      <c r="K20" s="31"/>
      <c r="L20" s="39"/>
      <c r="M20" s="40"/>
      <c r="N20" s="16"/>
      <c r="O20" s="81"/>
    </row>
    <row r="21" spans="1:15" ht="16.149999999999999" customHeight="1" x14ac:dyDescent="0.3">
      <c r="A21" s="312" t="s">
        <v>14</v>
      </c>
      <c r="B21" s="313"/>
      <c r="C21" s="313"/>
      <c r="D21" s="313"/>
      <c r="E21" s="313"/>
      <c r="F21" s="313"/>
      <c r="G21" s="314"/>
      <c r="H21" s="51">
        <v>20000</v>
      </c>
      <c r="I21" s="22"/>
      <c r="J21" s="41"/>
      <c r="K21" s="31"/>
      <c r="L21" s="39"/>
      <c r="M21" s="40"/>
      <c r="N21" s="16"/>
      <c r="O21" s="81"/>
    </row>
    <row r="22" spans="1:15" ht="16.149999999999999" customHeight="1" x14ac:dyDescent="0.3">
      <c r="A22" s="321" t="str">
        <f>'O&amp;G Itemized'!A59</f>
        <v>1.08  Literacy Center Furniture Improvement</v>
      </c>
      <c r="B22" s="322"/>
      <c r="C22" s="322"/>
      <c r="D22" s="322"/>
      <c r="E22" s="322"/>
      <c r="F22" s="322"/>
      <c r="G22" s="323"/>
      <c r="H22" s="51">
        <v>20000</v>
      </c>
      <c r="I22" s="22">
        <v>20000</v>
      </c>
      <c r="J22" s="41">
        <f>'O&amp;G Itemized'!D72</f>
        <v>23221</v>
      </c>
      <c r="K22" s="31">
        <f t="shared" ref="K22:K23" si="2">I22-J22</f>
        <v>-3221</v>
      </c>
      <c r="L22" s="39"/>
      <c r="M22" s="40"/>
      <c r="N22" s="16"/>
      <c r="O22" s="81"/>
    </row>
    <row r="23" spans="1:15" ht="16.149999999999999" customHeight="1" x14ac:dyDescent="0.3">
      <c r="A23" s="321" t="str">
        <f>'O&amp;G Itemized'!A65</f>
        <v>1.10  Media Center</v>
      </c>
      <c r="B23" s="322"/>
      <c r="C23" s="322"/>
      <c r="D23" s="322"/>
      <c r="E23" s="322"/>
      <c r="F23" s="322"/>
      <c r="G23" s="323"/>
      <c r="H23" s="51"/>
      <c r="I23" s="22">
        <f>SUM(H24:H25)</f>
        <v>28000</v>
      </c>
      <c r="J23" s="41">
        <v>0</v>
      </c>
      <c r="K23" s="31">
        <f t="shared" si="2"/>
        <v>28000</v>
      </c>
      <c r="L23" s="39"/>
      <c r="M23" s="40"/>
      <c r="N23" s="16"/>
      <c r="O23" s="81"/>
    </row>
    <row r="24" spans="1:15" ht="16.149999999999999" customHeight="1" x14ac:dyDescent="0.3">
      <c r="A24" s="312" t="s">
        <v>20</v>
      </c>
      <c r="B24" s="313"/>
      <c r="C24" s="313"/>
      <c r="D24" s="313"/>
      <c r="E24" s="313"/>
      <c r="F24" s="313"/>
      <c r="G24" s="314"/>
      <c r="H24" s="51">
        <v>8000</v>
      </c>
      <c r="I24" s="22"/>
      <c r="J24" s="41"/>
      <c r="K24" s="31"/>
      <c r="L24" s="39"/>
      <c r="M24" s="40"/>
      <c r="N24" s="16"/>
      <c r="O24" s="81"/>
    </row>
    <row r="25" spans="1:15" ht="16.149999999999999" customHeight="1" x14ac:dyDescent="0.3">
      <c r="A25" s="312" t="s">
        <v>12</v>
      </c>
      <c r="B25" s="313"/>
      <c r="C25" s="313"/>
      <c r="D25" s="313"/>
      <c r="E25" s="313"/>
      <c r="F25" s="313"/>
      <c r="G25" s="314"/>
      <c r="H25" s="51">
        <v>20000</v>
      </c>
      <c r="I25" s="22"/>
      <c r="J25" s="41"/>
      <c r="K25" s="31"/>
      <c r="L25" s="39"/>
      <c r="M25" s="40"/>
      <c r="N25" s="16"/>
      <c r="O25" s="81"/>
    </row>
    <row r="26" spans="1:15" ht="16.149999999999999" customHeight="1" x14ac:dyDescent="0.3">
      <c r="A26" s="321" t="str">
        <f>'O&amp;G Itemized'!A62</f>
        <v>1.09 Personalized Learning Center</v>
      </c>
      <c r="B26" s="322"/>
      <c r="C26" s="322"/>
      <c r="D26" s="322"/>
      <c r="E26" s="322"/>
      <c r="F26" s="322"/>
      <c r="G26" s="323"/>
      <c r="H26" s="51"/>
      <c r="I26" s="22">
        <f>SUM(H27:H27)</f>
        <v>4000</v>
      </c>
      <c r="J26" s="41">
        <f>'O&amp;G Itemized'!D64</f>
        <v>0</v>
      </c>
      <c r="K26" s="31">
        <f t="shared" ref="K26:K28" si="3">I26-J26</f>
        <v>4000</v>
      </c>
      <c r="L26" s="39"/>
      <c r="M26" s="40"/>
      <c r="N26" s="16"/>
      <c r="O26" s="81"/>
    </row>
    <row r="27" spans="1:15" ht="16.149999999999999" customHeight="1" x14ac:dyDescent="0.3">
      <c r="A27" s="312" t="s">
        <v>15</v>
      </c>
      <c r="B27" s="313"/>
      <c r="C27" s="313"/>
      <c r="D27" s="313"/>
      <c r="E27" s="313"/>
      <c r="F27" s="313"/>
      <c r="G27" s="314"/>
      <c r="H27" s="51">
        <v>4000</v>
      </c>
      <c r="I27" s="22"/>
      <c r="J27" s="41"/>
      <c r="K27" s="31" t="s">
        <v>29</v>
      </c>
      <c r="L27" s="39"/>
      <c r="M27" s="40"/>
      <c r="N27" s="16"/>
      <c r="O27" s="81"/>
    </row>
    <row r="28" spans="1:15" ht="16.149999999999999" customHeight="1" x14ac:dyDescent="0.3">
      <c r="A28" s="321" t="str">
        <f>'O&amp;G Itemized'!A74</f>
        <v>1.15  Exterior Improvements</v>
      </c>
      <c r="B28" s="322"/>
      <c r="C28" s="322"/>
      <c r="D28" s="322"/>
      <c r="E28" s="322"/>
      <c r="F28" s="322"/>
      <c r="G28" s="323"/>
      <c r="H28" s="51"/>
      <c r="I28" s="22">
        <v>323000</v>
      </c>
      <c r="J28" s="41">
        <f>'O&amp;G Itemized'!D78</f>
        <v>257500</v>
      </c>
      <c r="K28" s="31">
        <f t="shared" si="3"/>
        <v>65500</v>
      </c>
      <c r="L28" s="39"/>
      <c r="M28" s="40"/>
      <c r="N28" s="16"/>
      <c r="O28" s="81"/>
    </row>
    <row r="29" spans="1:15" ht="16.149999999999999" customHeight="1" x14ac:dyDescent="0.3">
      <c r="A29" s="312" t="s">
        <v>16</v>
      </c>
      <c r="B29" s="313"/>
      <c r="C29" s="313"/>
      <c r="D29" s="313"/>
      <c r="E29" s="313"/>
      <c r="F29" s="313"/>
      <c r="G29" s="314"/>
      <c r="H29" s="51">
        <v>150000</v>
      </c>
      <c r="I29" s="22"/>
      <c r="J29" s="41" t="s">
        <v>29</v>
      </c>
      <c r="K29" s="31"/>
      <c r="L29" s="39"/>
      <c r="M29" s="40"/>
      <c r="N29" s="16"/>
      <c r="O29" s="81"/>
    </row>
    <row r="30" spans="1:15" ht="16.149999999999999" customHeight="1" x14ac:dyDescent="0.3">
      <c r="A30" s="312" t="s">
        <v>17</v>
      </c>
      <c r="B30" s="313"/>
      <c r="C30" s="313"/>
      <c r="D30" s="313"/>
      <c r="E30" s="313"/>
      <c r="F30" s="313"/>
      <c r="G30" s="314"/>
      <c r="H30" s="51">
        <f>'O&amp;G Itemized'!C75</f>
        <v>7500</v>
      </c>
      <c r="I30" s="22"/>
      <c r="J30" s="41" t="s">
        <v>29</v>
      </c>
      <c r="K30" s="31"/>
      <c r="L30" s="39"/>
      <c r="M30" s="40"/>
      <c r="N30" s="16"/>
      <c r="O30" s="81"/>
    </row>
    <row r="31" spans="1:15" ht="16.149999999999999" customHeight="1" x14ac:dyDescent="0.3">
      <c r="A31" s="312" t="s">
        <v>23</v>
      </c>
      <c r="B31" s="313"/>
      <c r="C31" s="313"/>
      <c r="D31" s="313"/>
      <c r="E31" s="313"/>
      <c r="F31" s="313"/>
      <c r="G31" s="314"/>
      <c r="H31" s="51">
        <v>100000</v>
      </c>
      <c r="I31" s="22"/>
      <c r="J31" s="41" t="s">
        <v>29</v>
      </c>
      <c r="K31" s="31"/>
      <c r="L31" s="39"/>
      <c r="M31" s="40"/>
      <c r="N31" s="16"/>
      <c r="O31" s="81"/>
    </row>
    <row r="32" spans="1:15" ht="16.149999999999999" customHeight="1" x14ac:dyDescent="0.3">
      <c r="A32" s="321" t="s">
        <v>29</v>
      </c>
      <c r="B32" s="322"/>
      <c r="C32" s="322"/>
      <c r="D32" s="322"/>
      <c r="E32" s="322"/>
      <c r="F32" s="322"/>
      <c r="G32" s="323"/>
      <c r="H32" s="53"/>
      <c r="I32" s="23"/>
      <c r="J32" s="42"/>
      <c r="K32" s="77"/>
      <c r="L32" s="87"/>
      <c r="M32" s="43"/>
      <c r="N32" s="16"/>
      <c r="O32" s="83"/>
    </row>
    <row r="33" spans="1:15" ht="16.149999999999999" customHeight="1" x14ac:dyDescent="0.3">
      <c r="A33" s="327" t="s">
        <v>18</v>
      </c>
      <c r="B33" s="328"/>
      <c r="C33" s="328"/>
      <c r="D33" s="328"/>
      <c r="E33" s="328"/>
      <c r="F33" s="328"/>
      <c r="G33" s="329"/>
      <c r="H33" s="54"/>
      <c r="I33" s="44">
        <f>SUM(I8:I32)</f>
        <v>1032400</v>
      </c>
      <c r="J33" s="44">
        <f>SUM(J8:J32)</f>
        <v>1156461</v>
      </c>
      <c r="K33" s="45">
        <f>SUM(K8:K32)</f>
        <v>-124061</v>
      </c>
      <c r="L33" s="45">
        <f t="shared" ref="L33:M33" si="4">SUM(L8:L32)</f>
        <v>0</v>
      </c>
      <c r="M33" s="45">
        <f t="shared" si="4"/>
        <v>0</v>
      </c>
      <c r="N33" s="12"/>
      <c r="O33" s="13"/>
    </row>
    <row r="34" spans="1:15" ht="4.9000000000000004" customHeight="1" x14ac:dyDescent="0.3">
      <c r="A34" s="330"/>
      <c r="B34" s="331"/>
      <c r="C34" s="331"/>
      <c r="D34" s="331"/>
      <c r="E34" s="331"/>
      <c r="F34" s="331"/>
      <c r="G34" s="332"/>
      <c r="H34" s="55"/>
      <c r="I34" s="22"/>
      <c r="J34" s="27"/>
      <c r="K34" s="20"/>
      <c r="L34" s="20"/>
      <c r="M34" s="20"/>
      <c r="N34" s="14"/>
      <c r="O34" s="15"/>
    </row>
    <row r="35" spans="1:15" x14ac:dyDescent="0.3">
      <c r="A35" s="324" t="s">
        <v>19</v>
      </c>
      <c r="B35" s="325"/>
      <c r="C35" s="325"/>
      <c r="D35" s="325"/>
      <c r="E35" s="325"/>
      <c r="F35" s="325"/>
      <c r="G35" s="326"/>
      <c r="H35" s="56"/>
      <c r="I35" s="24">
        <v>77430</v>
      </c>
      <c r="J35" s="28"/>
      <c r="K35" s="31">
        <f>I35</f>
        <v>77430</v>
      </c>
      <c r="L35" s="217" t="s">
        <v>296</v>
      </c>
      <c r="M35" s="31"/>
      <c r="N35" s="14"/>
      <c r="O35" s="15"/>
    </row>
    <row r="36" spans="1:15" x14ac:dyDescent="0.3">
      <c r="A36" s="324" t="s">
        <v>2</v>
      </c>
      <c r="B36" s="325"/>
      <c r="C36" s="325"/>
      <c r="D36" s="325"/>
      <c r="E36" s="325"/>
      <c r="F36" s="325"/>
      <c r="G36" s="326"/>
      <c r="H36" s="56"/>
      <c r="I36" s="24">
        <v>103240</v>
      </c>
      <c r="J36" s="28"/>
      <c r="K36" s="31">
        <f t="shared" ref="K36:K41" si="5">I36</f>
        <v>103240</v>
      </c>
      <c r="L36" s="217" t="s">
        <v>296</v>
      </c>
      <c r="M36" s="31"/>
      <c r="N36" s="14"/>
      <c r="O36" s="15"/>
    </row>
    <row r="37" spans="1:15" x14ac:dyDescent="0.3">
      <c r="A37" s="324" t="s">
        <v>6</v>
      </c>
      <c r="B37" s="325"/>
      <c r="C37" s="325"/>
      <c r="D37" s="325"/>
      <c r="E37" s="325"/>
      <c r="F37" s="325"/>
      <c r="G37" s="326"/>
      <c r="H37" s="56"/>
      <c r="I37" s="24">
        <v>25810</v>
      </c>
      <c r="J37" s="28"/>
      <c r="K37" s="31">
        <f t="shared" si="5"/>
        <v>25810</v>
      </c>
      <c r="L37" s="217" t="s">
        <v>296</v>
      </c>
      <c r="M37" s="31"/>
      <c r="N37" s="14"/>
      <c r="O37" s="15"/>
    </row>
    <row r="38" spans="1:15" x14ac:dyDescent="0.3">
      <c r="A38" s="324" t="s">
        <v>3</v>
      </c>
      <c r="B38" s="325"/>
      <c r="C38" s="325"/>
      <c r="D38" s="325"/>
      <c r="E38" s="325"/>
      <c r="F38" s="325"/>
      <c r="G38" s="326"/>
      <c r="H38" s="56"/>
      <c r="I38" s="24">
        <v>15486</v>
      </c>
      <c r="J38" s="28"/>
      <c r="K38" s="31">
        <f t="shared" si="5"/>
        <v>15486</v>
      </c>
      <c r="L38" s="217" t="s">
        <v>296</v>
      </c>
      <c r="M38" s="31"/>
      <c r="N38" s="14"/>
      <c r="O38" s="15"/>
    </row>
    <row r="39" spans="1:15" s="2" customFormat="1" x14ac:dyDescent="0.3">
      <c r="A39" s="324" t="s">
        <v>4</v>
      </c>
      <c r="B39" s="325"/>
      <c r="C39" s="325"/>
      <c r="D39" s="325"/>
      <c r="E39" s="325"/>
      <c r="F39" s="325"/>
      <c r="G39" s="326"/>
      <c r="H39" s="56"/>
      <c r="I39" s="24">
        <v>103240</v>
      </c>
      <c r="J39" s="28"/>
      <c r="K39" s="31">
        <f t="shared" si="5"/>
        <v>103240</v>
      </c>
      <c r="L39" s="217" t="s">
        <v>296</v>
      </c>
      <c r="M39" s="31"/>
      <c r="N39" s="14"/>
      <c r="O39" s="15"/>
    </row>
    <row r="40" spans="1:15" s="2" customFormat="1" x14ac:dyDescent="0.3">
      <c r="A40" s="324" t="s">
        <v>5</v>
      </c>
      <c r="B40" s="325"/>
      <c r="C40" s="325"/>
      <c r="D40" s="325"/>
      <c r="E40" s="325"/>
      <c r="F40" s="325"/>
      <c r="G40" s="326"/>
      <c r="H40" s="56"/>
      <c r="I40" s="24">
        <v>0</v>
      </c>
      <c r="J40" s="28"/>
      <c r="K40" s="31">
        <f t="shared" si="5"/>
        <v>0</v>
      </c>
      <c r="L40" s="14" t="s">
        <v>296</v>
      </c>
      <c r="M40" s="31"/>
      <c r="N40" s="14"/>
      <c r="O40" s="15"/>
    </row>
    <row r="41" spans="1:15" s="2" customFormat="1" x14ac:dyDescent="0.3">
      <c r="A41" s="336" t="s">
        <v>8</v>
      </c>
      <c r="B41" s="337"/>
      <c r="C41" s="337"/>
      <c r="D41" s="337"/>
      <c r="E41" s="337"/>
      <c r="F41" s="337"/>
      <c r="G41" s="338"/>
      <c r="H41" s="57"/>
      <c r="I41" s="25">
        <v>51620</v>
      </c>
      <c r="J41" s="46"/>
      <c r="K41" s="31">
        <f t="shared" si="5"/>
        <v>51620</v>
      </c>
      <c r="L41" s="14" t="s">
        <v>296</v>
      </c>
      <c r="M41" s="31"/>
      <c r="N41" s="14"/>
      <c r="O41" s="15"/>
    </row>
    <row r="42" spans="1:15" s="2" customFormat="1" x14ac:dyDescent="0.3">
      <c r="A42" s="71"/>
      <c r="B42" s="72"/>
      <c r="C42" s="72"/>
      <c r="D42" s="72"/>
      <c r="E42" s="72"/>
      <c r="F42" s="72"/>
      <c r="G42" s="73"/>
      <c r="H42" s="74"/>
      <c r="I42" s="75">
        <f>SUM(I35:I41)</f>
        <v>376826</v>
      </c>
      <c r="J42" s="76"/>
      <c r="K42" s="77">
        <f>SUM(K35:K41)</f>
        <v>376826</v>
      </c>
      <c r="L42" s="31"/>
      <c r="M42" s="31"/>
      <c r="N42" s="14"/>
      <c r="O42" s="15"/>
    </row>
    <row r="43" spans="1:15" s="2" customFormat="1" x14ac:dyDescent="0.3">
      <c r="A43" s="333" t="s">
        <v>287</v>
      </c>
      <c r="B43" s="334"/>
      <c r="C43" s="334"/>
      <c r="D43" s="334"/>
      <c r="E43" s="334"/>
      <c r="F43" s="334"/>
      <c r="G43" s="335"/>
      <c r="H43" s="58"/>
      <c r="I43" s="26">
        <f>SUM(I33:I41)</f>
        <v>1409226</v>
      </c>
      <c r="J43" s="26">
        <f>SUM(J33:J41)</f>
        <v>1156461</v>
      </c>
      <c r="L43" s="21"/>
      <c r="M43" s="21"/>
      <c r="N43" s="17"/>
      <c r="O43" s="18"/>
    </row>
    <row r="44" spans="1:15" x14ac:dyDescent="0.3">
      <c r="J44" s="70"/>
      <c r="K44" s="3">
        <f>J43+M44</f>
        <v>1409226</v>
      </c>
      <c r="M44" s="21">
        <f>K42+K33</f>
        <v>252765</v>
      </c>
    </row>
  </sheetData>
  <mergeCells count="41">
    <mergeCell ref="N3:O3"/>
    <mergeCell ref="A2:O2"/>
    <mergeCell ref="A1:O1"/>
    <mergeCell ref="A16:G16"/>
    <mergeCell ref="A20:G20"/>
    <mergeCell ref="A10:G10"/>
    <mergeCell ref="A11:G11"/>
    <mergeCell ref="A12:G12"/>
    <mergeCell ref="A13:G13"/>
    <mergeCell ref="A14:G14"/>
    <mergeCell ref="A15:G15"/>
    <mergeCell ref="A17:G17"/>
    <mergeCell ref="A18:G18"/>
    <mergeCell ref="J6:K6"/>
    <mergeCell ref="L6:M6"/>
    <mergeCell ref="A43:G43"/>
    <mergeCell ref="A38:G38"/>
    <mergeCell ref="A39:G39"/>
    <mergeCell ref="A40:G40"/>
    <mergeCell ref="A41:G41"/>
    <mergeCell ref="A37:G37"/>
    <mergeCell ref="A32:G32"/>
    <mergeCell ref="A36:G36"/>
    <mergeCell ref="A30:G30"/>
    <mergeCell ref="A31:G31"/>
    <mergeCell ref="A33:G33"/>
    <mergeCell ref="A34:G34"/>
    <mergeCell ref="A35:G35"/>
    <mergeCell ref="A29:G29"/>
    <mergeCell ref="A22:G22"/>
    <mergeCell ref="A23:G23"/>
    <mergeCell ref="A24:G24"/>
    <mergeCell ref="A25:G25"/>
    <mergeCell ref="A26:G26"/>
    <mergeCell ref="A27:G27"/>
    <mergeCell ref="A28:G28"/>
    <mergeCell ref="A21:G21"/>
    <mergeCell ref="A19:G19"/>
    <mergeCell ref="H6:I6"/>
    <mergeCell ref="A7:G7"/>
    <mergeCell ref="A9:G9"/>
  </mergeCells>
  <printOptions horizontalCentered="1" gridLines="1"/>
  <pageMargins left="0.7" right="0.7" top="0.75" bottom="0.75" header="0.3" footer="0.3"/>
  <pageSetup scale="87" orientation="landscape" r:id="rId1"/>
  <headerFooter>
    <oddFooter>&amp;L&amp;"Century Gothic,Bold"&amp;10&amp;F &amp;A&amp;C&amp;P-&amp;N&amp;R&amp;"Century Gothic,Bold"&amp;10&amp;D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F7B10-1874-4918-85B6-689ACE64DC04}">
  <dimension ref="A1:H112"/>
  <sheetViews>
    <sheetView topLeftCell="A88" workbookViewId="0">
      <selection activeCell="K54" sqref="K52:K54"/>
    </sheetView>
  </sheetViews>
  <sheetFormatPr defaultRowHeight="15" x14ac:dyDescent="0.25"/>
  <cols>
    <col min="1" max="1" width="15.7109375" customWidth="1"/>
    <col min="2" max="2" width="11.42578125" customWidth="1"/>
    <col min="3" max="3" width="12.85546875" customWidth="1"/>
    <col min="4" max="5" width="14.85546875" customWidth="1"/>
    <col min="6" max="6" width="10.140625" bestFit="1" customWidth="1"/>
    <col min="8" max="8" width="11.7109375" customWidth="1"/>
  </cols>
  <sheetData>
    <row r="1" spans="1:7" ht="33" customHeight="1" x14ac:dyDescent="0.25">
      <c r="A1" s="363" t="s">
        <v>170</v>
      </c>
      <c r="B1" s="363"/>
      <c r="C1" s="363"/>
      <c r="D1" s="363"/>
      <c r="E1" s="275"/>
    </row>
    <row r="2" spans="1:7" x14ac:dyDescent="0.25">
      <c r="A2" s="172" t="s">
        <v>87</v>
      </c>
      <c r="B2" s="172" t="s">
        <v>88</v>
      </c>
      <c r="C2" s="172" t="s">
        <v>89</v>
      </c>
      <c r="D2" s="172" t="s">
        <v>90</v>
      </c>
      <c r="E2" s="273"/>
      <c r="F2" s="361" t="s">
        <v>171</v>
      </c>
      <c r="G2" s="361"/>
    </row>
    <row r="3" spans="1:7" x14ac:dyDescent="0.25">
      <c r="A3" s="172" t="s">
        <v>91</v>
      </c>
      <c r="B3" s="101" t="s">
        <v>29</v>
      </c>
      <c r="C3" s="102">
        <f>1881.75+1579.32+440.4+1000.5+1326.84+502.14+1317.7</f>
        <v>8048.65</v>
      </c>
      <c r="D3" s="172"/>
      <c r="E3" s="273"/>
      <c r="F3" t="s">
        <v>351</v>
      </c>
    </row>
    <row r="4" spans="1:7" x14ac:dyDescent="0.25">
      <c r="A4" s="99"/>
      <c r="B4" s="100"/>
      <c r="C4" s="103"/>
      <c r="D4" s="100"/>
      <c r="E4" s="100"/>
    </row>
    <row r="5" spans="1:7" x14ac:dyDescent="0.25">
      <c r="A5" s="99"/>
      <c r="B5" s="99"/>
      <c r="C5" s="103"/>
      <c r="D5" s="99"/>
      <c r="E5" s="274"/>
    </row>
    <row r="6" spans="1:7" x14ac:dyDescent="0.25">
      <c r="A6" s="99"/>
      <c r="B6" s="99"/>
      <c r="C6" s="103"/>
      <c r="D6" s="99"/>
      <c r="E6" s="274"/>
    </row>
    <row r="7" spans="1:7" x14ac:dyDescent="0.25">
      <c r="A7" s="99" t="s">
        <v>117</v>
      </c>
      <c r="B7" s="99"/>
      <c r="C7" s="103">
        <f>SUM(C3:C6)</f>
        <v>8048.65</v>
      </c>
      <c r="D7" s="99"/>
      <c r="E7" s="274"/>
    </row>
    <row r="10" spans="1:7" ht="30" customHeight="1" x14ac:dyDescent="0.25">
      <c r="A10" s="363" t="s">
        <v>172</v>
      </c>
      <c r="B10" s="363"/>
      <c r="C10" s="363"/>
      <c r="D10" s="363"/>
      <c r="E10" s="275"/>
    </row>
    <row r="11" spans="1:7" x14ac:dyDescent="0.25">
      <c r="A11" s="172" t="s">
        <v>29</v>
      </c>
      <c r="B11" s="172" t="s">
        <v>88</v>
      </c>
      <c r="C11" s="172" t="s">
        <v>89</v>
      </c>
      <c r="D11" s="172" t="s">
        <v>90</v>
      </c>
      <c r="E11" s="273"/>
      <c r="F11" s="361" t="s">
        <v>171</v>
      </c>
      <c r="G11" s="361"/>
    </row>
    <row r="12" spans="1:7" x14ac:dyDescent="0.25">
      <c r="A12" s="172" t="s">
        <v>91</v>
      </c>
      <c r="B12" s="101" t="s">
        <v>29</v>
      </c>
      <c r="C12" s="202">
        <v>6011.63</v>
      </c>
      <c r="D12" s="101">
        <v>44006</v>
      </c>
      <c r="E12" s="101"/>
      <c r="F12" t="s">
        <v>350</v>
      </c>
    </row>
    <row r="13" spans="1:7" x14ac:dyDescent="0.25">
      <c r="A13" s="99"/>
      <c r="B13" s="100"/>
      <c r="C13" s="202"/>
      <c r="D13" s="100"/>
      <c r="E13" s="100"/>
      <c r="F13" t="s">
        <v>351</v>
      </c>
    </row>
    <row r="14" spans="1:7" x14ac:dyDescent="0.25">
      <c r="A14" s="99"/>
      <c r="B14" s="100"/>
      <c r="C14" s="202"/>
      <c r="D14" s="100"/>
      <c r="E14" s="100"/>
    </row>
    <row r="15" spans="1:7" x14ac:dyDescent="0.25">
      <c r="A15" s="99"/>
      <c r="B15" s="99"/>
      <c r="C15" s="202"/>
      <c r="D15" s="99"/>
      <c r="E15" s="274"/>
    </row>
    <row r="16" spans="1:7" x14ac:dyDescent="0.25">
      <c r="A16" s="99"/>
      <c r="B16" s="99"/>
      <c r="C16" s="202"/>
      <c r="D16" s="99"/>
      <c r="E16" s="274"/>
    </row>
    <row r="17" spans="1:6" x14ac:dyDescent="0.25">
      <c r="A17" s="99" t="s">
        <v>117</v>
      </c>
      <c r="B17" s="99"/>
      <c r="C17" s="202">
        <f>SUM(C12:C16)</f>
        <v>6011.63</v>
      </c>
      <c r="D17" s="99" t="s">
        <v>29</v>
      </c>
      <c r="E17" s="274"/>
    </row>
    <row r="20" spans="1:6" ht="31.5" customHeight="1" x14ac:dyDescent="0.25">
      <c r="A20" s="363" t="s">
        <v>349</v>
      </c>
      <c r="B20" s="363"/>
      <c r="C20" s="363"/>
      <c r="D20" s="363"/>
      <c r="E20" s="275"/>
    </row>
    <row r="21" spans="1:6" x14ac:dyDescent="0.25">
      <c r="A21" s="184" t="s">
        <v>29</v>
      </c>
      <c r="B21" s="184" t="s">
        <v>88</v>
      </c>
      <c r="C21" s="184" t="s">
        <v>89</v>
      </c>
      <c r="D21" s="184" t="s">
        <v>90</v>
      </c>
      <c r="E21" s="273" t="s">
        <v>357</v>
      </c>
    </row>
    <row r="22" spans="1:6" x14ac:dyDescent="0.25">
      <c r="A22" s="184" t="s">
        <v>91</v>
      </c>
      <c r="B22" s="101" t="s">
        <v>29</v>
      </c>
      <c r="C22" s="203" t="s">
        <v>29</v>
      </c>
      <c r="D22" s="101">
        <v>44006</v>
      </c>
      <c r="E22" s="101"/>
      <c r="F22" t="s">
        <v>344</v>
      </c>
    </row>
    <row r="23" spans="1:6" x14ac:dyDescent="0.25">
      <c r="A23" s="176" t="s">
        <v>346</v>
      </c>
      <c r="B23" s="165">
        <v>44006</v>
      </c>
      <c r="C23" s="166">
        <v>0</v>
      </c>
      <c r="D23" s="101"/>
      <c r="E23" s="278"/>
      <c r="F23" s="176" t="s">
        <v>345</v>
      </c>
    </row>
    <row r="24" spans="1:6" x14ac:dyDescent="0.25">
      <c r="A24" s="176" t="s">
        <v>347</v>
      </c>
      <c r="B24" s="165">
        <v>44054</v>
      </c>
      <c r="C24" s="167">
        <v>7717.66</v>
      </c>
      <c r="D24" s="101"/>
      <c r="E24" s="278"/>
      <c r="F24" s="176" t="s">
        <v>339</v>
      </c>
    </row>
    <row r="25" spans="1:6" x14ac:dyDescent="0.25">
      <c r="A25" s="176" t="s">
        <v>348</v>
      </c>
      <c r="B25" s="165">
        <v>44054</v>
      </c>
      <c r="C25" s="167">
        <v>1172</v>
      </c>
      <c r="D25" s="101"/>
      <c r="E25" s="278"/>
      <c r="F25" s="176" t="s">
        <v>340</v>
      </c>
    </row>
    <row r="26" spans="1:6" x14ac:dyDescent="0.25">
      <c r="A26" s="198" t="s">
        <v>348</v>
      </c>
      <c r="B26" s="165">
        <v>44054</v>
      </c>
      <c r="C26" s="167">
        <v>6490</v>
      </c>
      <c r="D26" s="100"/>
      <c r="E26" s="277"/>
      <c r="F26" s="198" t="s">
        <v>341</v>
      </c>
    </row>
    <row r="27" spans="1:6" x14ac:dyDescent="0.25">
      <c r="A27" t="s">
        <v>342</v>
      </c>
      <c r="B27" s="165">
        <v>44020</v>
      </c>
      <c r="C27" s="169">
        <v>3869</v>
      </c>
      <c r="D27" s="100"/>
      <c r="E27" s="277"/>
      <c r="F27" s="106" t="s">
        <v>344</v>
      </c>
    </row>
    <row r="28" spans="1:6" x14ac:dyDescent="0.25">
      <c r="A28" s="305" t="s">
        <v>371</v>
      </c>
      <c r="B28" s="306">
        <v>44064</v>
      </c>
      <c r="C28" s="183"/>
      <c r="D28" s="293"/>
      <c r="E28" s="307">
        <v>-7717.66</v>
      </c>
    </row>
    <row r="29" spans="1:6" x14ac:dyDescent="0.25">
      <c r="A29" s="295" t="s">
        <v>371</v>
      </c>
      <c r="B29" s="306">
        <v>44064</v>
      </c>
      <c r="C29" s="183"/>
      <c r="D29" s="293"/>
      <c r="E29" s="307">
        <v>-1172</v>
      </c>
    </row>
    <row r="30" spans="1:6" x14ac:dyDescent="0.25">
      <c r="A30" s="295" t="s">
        <v>372</v>
      </c>
      <c r="B30" s="306">
        <v>44064</v>
      </c>
      <c r="C30" s="183"/>
      <c r="D30" s="293"/>
      <c r="E30" s="307">
        <v>-6490</v>
      </c>
    </row>
    <row r="31" spans="1:6" x14ac:dyDescent="0.25">
      <c r="A31" s="304" t="s">
        <v>396</v>
      </c>
      <c r="B31" s="268">
        <v>44097</v>
      </c>
      <c r="C31" s="203"/>
      <c r="D31" s="185"/>
      <c r="E31" s="286">
        <v>-3869</v>
      </c>
    </row>
    <row r="32" spans="1:6" x14ac:dyDescent="0.25">
      <c r="A32" s="185"/>
      <c r="B32" s="185"/>
      <c r="C32" s="203"/>
      <c r="D32" s="185"/>
      <c r="E32" s="277"/>
    </row>
    <row r="33" spans="1:7" x14ac:dyDescent="0.25">
      <c r="A33" s="185" t="s">
        <v>117</v>
      </c>
      <c r="B33" s="185"/>
      <c r="C33" s="203">
        <f>SUM(C22:C32)</f>
        <v>19248.66</v>
      </c>
      <c r="D33" s="185" t="s">
        <v>29</v>
      </c>
      <c r="E33" s="280">
        <f>SUM(E23:E32)</f>
        <v>-19248.66</v>
      </c>
      <c r="F33" s="103">
        <f>SUM(C33:E33)</f>
        <v>0</v>
      </c>
    </row>
    <row r="36" spans="1:7" ht="31.5" customHeight="1" x14ac:dyDescent="0.25">
      <c r="A36" s="363" t="s">
        <v>387</v>
      </c>
      <c r="B36" s="363"/>
      <c r="C36" s="363"/>
      <c r="D36" s="363"/>
      <c r="E36" s="275"/>
    </row>
    <row r="37" spans="1:7" x14ac:dyDescent="0.25">
      <c r="A37" s="171">
        <v>43891</v>
      </c>
      <c r="C37" s="202">
        <v>4478.63</v>
      </c>
      <c r="D37" s="171">
        <v>44034</v>
      </c>
      <c r="E37" s="171"/>
    </row>
    <row r="38" spans="1:7" x14ac:dyDescent="0.25">
      <c r="A38" s="171" t="s">
        <v>358</v>
      </c>
      <c r="B38" s="171">
        <v>44013</v>
      </c>
      <c r="C38" s="204"/>
      <c r="D38" s="171">
        <v>44061</v>
      </c>
      <c r="E38">
        <v>-4478.63</v>
      </c>
    </row>
    <row r="39" spans="1:7" x14ac:dyDescent="0.25">
      <c r="C39" s="204"/>
    </row>
    <row r="40" spans="1:7" x14ac:dyDescent="0.25">
      <c r="A40" s="201" t="s">
        <v>117</v>
      </c>
      <c r="B40" s="201"/>
      <c r="C40" s="202">
        <f>SUM(C37:C39)</f>
        <v>4478.63</v>
      </c>
      <c r="D40" s="201" t="s">
        <v>29</v>
      </c>
      <c r="E40" s="202">
        <f>SUM(E37:E39)</f>
        <v>-4478.63</v>
      </c>
      <c r="F40" s="103">
        <f>C40+E40</f>
        <v>0</v>
      </c>
    </row>
    <row r="42" spans="1:7" ht="31.5" customHeight="1" x14ac:dyDescent="0.25">
      <c r="A42" s="363" t="s">
        <v>263</v>
      </c>
      <c r="B42" s="363"/>
      <c r="C42" s="363"/>
      <c r="D42" s="363"/>
      <c r="E42" s="275"/>
    </row>
    <row r="43" spans="1:7" x14ac:dyDescent="0.25">
      <c r="A43" s="171">
        <v>44034</v>
      </c>
      <c r="B43">
        <v>200608</v>
      </c>
      <c r="C43" s="202">
        <v>1774.97</v>
      </c>
      <c r="D43" s="171">
        <v>44034</v>
      </c>
      <c r="E43" s="171"/>
    </row>
    <row r="44" spans="1:7" x14ac:dyDescent="0.25">
      <c r="A44" s="171">
        <v>44034</v>
      </c>
      <c r="B44">
        <v>200631</v>
      </c>
      <c r="C44" s="202">
        <v>1800</v>
      </c>
      <c r="D44" s="171">
        <v>44034</v>
      </c>
      <c r="E44" s="171"/>
    </row>
    <row r="45" spans="1:7" x14ac:dyDescent="0.25">
      <c r="A45" s="171">
        <v>44064</v>
      </c>
      <c r="B45">
        <v>59036</v>
      </c>
      <c r="C45" s="204"/>
      <c r="D45" s="171">
        <v>44069</v>
      </c>
      <c r="E45" s="103">
        <v>-1774.97</v>
      </c>
      <c r="G45" t="s">
        <v>416</v>
      </c>
    </row>
    <row r="46" spans="1:7" x14ac:dyDescent="0.25">
      <c r="A46" s="171">
        <v>44074</v>
      </c>
      <c r="B46">
        <v>59083</v>
      </c>
      <c r="C46" s="204"/>
      <c r="D46" s="171">
        <v>44069</v>
      </c>
      <c r="E46" s="103">
        <v>-1800</v>
      </c>
    </row>
    <row r="47" spans="1:7" x14ac:dyDescent="0.25">
      <c r="A47" s="201" t="s">
        <v>117</v>
      </c>
      <c r="B47" s="201"/>
      <c r="C47" s="202">
        <f>SUM(C43:C46)</f>
        <v>3574.9700000000003</v>
      </c>
      <c r="D47" s="201" t="s">
        <v>29</v>
      </c>
      <c r="E47" s="202">
        <f>SUM(E43:E46)</f>
        <v>-3574.9700000000003</v>
      </c>
      <c r="F47" s="103">
        <f>C47+E47</f>
        <v>0</v>
      </c>
    </row>
    <row r="49" spans="1:5" ht="31.5" customHeight="1" x14ac:dyDescent="0.25">
      <c r="A49" s="363" t="s">
        <v>264</v>
      </c>
      <c r="B49" s="363"/>
      <c r="C49" s="363"/>
      <c r="D49" s="363"/>
      <c r="E49" s="275"/>
    </row>
    <row r="50" spans="1:5" x14ac:dyDescent="0.25">
      <c r="C50" s="202">
        <v>600</v>
      </c>
      <c r="D50" s="171">
        <v>44034</v>
      </c>
      <c r="E50" s="171"/>
    </row>
    <row r="51" spans="1:5" x14ac:dyDescent="0.25">
      <c r="C51" s="204"/>
    </row>
    <row r="52" spans="1:5" x14ac:dyDescent="0.25">
      <c r="C52" s="204"/>
    </row>
    <row r="53" spans="1:5" x14ac:dyDescent="0.25">
      <c r="C53" s="204"/>
    </row>
    <row r="54" spans="1:5" x14ac:dyDescent="0.25">
      <c r="A54" s="201" t="s">
        <v>117</v>
      </c>
      <c r="B54" s="201"/>
      <c r="C54" s="202">
        <f>SUM(C50:C53)</f>
        <v>600</v>
      </c>
    </row>
    <row r="57" spans="1:5" ht="30" customHeight="1" x14ac:dyDescent="0.25">
      <c r="A57" s="363" t="s">
        <v>332</v>
      </c>
      <c r="B57" s="363"/>
      <c r="C57" s="363"/>
      <c r="D57" s="363"/>
      <c r="E57" s="275"/>
    </row>
    <row r="58" spans="1:5" x14ac:dyDescent="0.25">
      <c r="A58" s="171">
        <v>43987</v>
      </c>
      <c r="B58">
        <v>602507778</v>
      </c>
      <c r="C58" s="103">
        <v>3667.1</v>
      </c>
    </row>
    <row r="59" spans="1:5" x14ac:dyDescent="0.25">
      <c r="A59" s="171">
        <v>43994</v>
      </c>
      <c r="B59">
        <v>602510494</v>
      </c>
      <c r="C59" s="103">
        <v>1782.8</v>
      </c>
    </row>
    <row r="60" spans="1:5" x14ac:dyDescent="0.25">
      <c r="A60" s="171">
        <v>44001</v>
      </c>
      <c r="B60">
        <v>602511804</v>
      </c>
      <c r="C60" s="103">
        <v>1437.5</v>
      </c>
    </row>
    <row r="61" spans="1:5" x14ac:dyDescent="0.25">
      <c r="A61" s="171">
        <v>44036</v>
      </c>
      <c r="B61">
        <v>602533786</v>
      </c>
      <c r="C61" s="103">
        <v>528.35</v>
      </c>
    </row>
    <row r="62" spans="1:5" x14ac:dyDescent="0.25">
      <c r="A62" s="171">
        <v>44043</v>
      </c>
      <c r="B62">
        <v>602536349</v>
      </c>
      <c r="C62" s="103">
        <v>50</v>
      </c>
    </row>
    <row r="63" spans="1:5" x14ac:dyDescent="0.25">
      <c r="A63" s="171">
        <v>44055</v>
      </c>
      <c r="B63">
        <v>602507778</v>
      </c>
      <c r="C63" s="103"/>
      <c r="D63" s="103">
        <v>-3667.1</v>
      </c>
      <c r="E63" s="103"/>
    </row>
    <row r="64" spans="1:5" x14ac:dyDescent="0.25">
      <c r="A64" s="171">
        <v>44055</v>
      </c>
      <c r="B64">
        <v>602510494</v>
      </c>
      <c r="C64" s="103"/>
      <c r="D64" s="103">
        <v>-1782.8</v>
      </c>
      <c r="E64" s="103"/>
    </row>
    <row r="65" spans="1:6" x14ac:dyDescent="0.25">
      <c r="A65" s="171">
        <v>44055</v>
      </c>
      <c r="B65">
        <v>602511804</v>
      </c>
      <c r="C65" s="103"/>
      <c r="D65" s="103">
        <v>-1437.5</v>
      </c>
      <c r="E65" s="103"/>
    </row>
    <row r="66" spans="1:6" x14ac:dyDescent="0.25">
      <c r="A66" s="171">
        <v>44055</v>
      </c>
      <c r="B66">
        <v>602533786</v>
      </c>
      <c r="C66" s="103"/>
      <c r="D66" s="103">
        <v>-528.35</v>
      </c>
      <c r="E66" s="103"/>
    </row>
    <row r="67" spans="1:6" x14ac:dyDescent="0.25">
      <c r="A67" s="171">
        <v>44055</v>
      </c>
      <c r="B67">
        <v>602536349</v>
      </c>
      <c r="C67" s="103"/>
      <c r="D67" s="103">
        <v>-50</v>
      </c>
      <c r="E67" s="103"/>
    </row>
    <row r="68" spans="1:6" x14ac:dyDescent="0.25">
      <c r="A68" s="294">
        <v>44050</v>
      </c>
      <c r="B68" s="295">
        <v>602539701</v>
      </c>
      <c r="C68" s="279">
        <v>70</v>
      </c>
      <c r="D68" s="103" t="s">
        <v>29</v>
      </c>
      <c r="E68" s="103"/>
    </row>
    <row r="69" spans="1:6" x14ac:dyDescent="0.25">
      <c r="A69" s="294">
        <v>44057</v>
      </c>
      <c r="B69" s="295">
        <v>602541816</v>
      </c>
      <c r="C69" s="279">
        <v>70</v>
      </c>
      <c r="D69" s="103"/>
      <c r="E69" s="103"/>
    </row>
    <row r="70" spans="1:6" x14ac:dyDescent="0.25">
      <c r="A70" s="294">
        <v>44064</v>
      </c>
      <c r="B70" s="295">
        <v>602548447</v>
      </c>
      <c r="C70" s="279">
        <v>70</v>
      </c>
      <c r="D70" s="103"/>
      <c r="E70" s="103"/>
    </row>
    <row r="71" spans="1:6" x14ac:dyDescent="0.25">
      <c r="A71" s="287">
        <v>44083</v>
      </c>
      <c r="B71" s="285">
        <v>602539701</v>
      </c>
      <c r="C71" s="197"/>
      <c r="D71" s="103">
        <v>-70</v>
      </c>
      <c r="E71" s="103"/>
    </row>
    <row r="72" spans="1:6" x14ac:dyDescent="0.25">
      <c r="A72" s="287">
        <v>44083</v>
      </c>
      <c r="B72" s="285">
        <v>602541816</v>
      </c>
      <c r="C72" s="197"/>
      <c r="D72" s="103">
        <v>-70</v>
      </c>
      <c r="E72" s="103"/>
    </row>
    <row r="73" spans="1:6" x14ac:dyDescent="0.25">
      <c r="A73" s="171">
        <v>44083</v>
      </c>
      <c r="B73" s="285">
        <v>602548447</v>
      </c>
      <c r="C73" s="103"/>
      <c r="D73" s="103">
        <v>-70</v>
      </c>
      <c r="E73" s="103"/>
    </row>
    <row r="74" spans="1:6" x14ac:dyDescent="0.25">
      <c r="A74" s="287">
        <v>44074</v>
      </c>
      <c r="B74" s="285">
        <v>602550807</v>
      </c>
      <c r="C74" s="103">
        <v>615.85</v>
      </c>
      <c r="D74" s="103"/>
      <c r="E74" s="103"/>
    </row>
    <row r="75" spans="1:6" x14ac:dyDescent="0.25">
      <c r="A75" s="287">
        <v>44097</v>
      </c>
      <c r="B75" s="285"/>
      <c r="C75" s="103"/>
      <c r="D75" s="103">
        <v>-615.85</v>
      </c>
      <c r="E75" s="103"/>
    </row>
    <row r="76" spans="1:6" x14ac:dyDescent="0.25">
      <c r="A76" s="267" t="s">
        <v>117</v>
      </c>
      <c r="C76" s="103">
        <f>SUM(C58:C75)</f>
        <v>8291.6</v>
      </c>
      <c r="D76" s="103">
        <f>SUM(D58:D75)</f>
        <v>-8291.6</v>
      </c>
      <c r="E76" s="103"/>
      <c r="F76" s="103">
        <f>C76+D76</f>
        <v>0</v>
      </c>
    </row>
    <row r="79" spans="1:6" x14ac:dyDescent="0.25">
      <c r="A79" s="363" t="s">
        <v>334</v>
      </c>
      <c r="B79" s="363"/>
      <c r="C79" s="363"/>
      <c r="D79" s="363"/>
      <c r="E79" s="275"/>
    </row>
    <row r="80" spans="1:6" x14ac:dyDescent="0.25">
      <c r="A80" s="171">
        <v>44054</v>
      </c>
      <c r="B80" t="s">
        <v>335</v>
      </c>
      <c r="C80" s="103">
        <v>9856.06</v>
      </c>
    </row>
    <row r="83" spans="1:8" x14ac:dyDescent="0.25">
      <c r="A83" s="271" t="s">
        <v>117</v>
      </c>
      <c r="C83" s="103">
        <f>SUM(C80:C82)</f>
        <v>9856.06</v>
      </c>
      <c r="D83" s="103">
        <f>SUM(D80:D82)</f>
        <v>0</v>
      </c>
      <c r="E83" s="103"/>
      <c r="F83" s="103">
        <f>C83+D83</f>
        <v>9856.06</v>
      </c>
    </row>
    <row r="86" spans="1:8" x14ac:dyDescent="0.25">
      <c r="A86" s="267" t="s">
        <v>117</v>
      </c>
      <c r="C86">
        <f>SUM(C80:C85)</f>
        <v>19712.12</v>
      </c>
    </row>
    <row r="90" spans="1:8" x14ac:dyDescent="0.25">
      <c r="A90" s="363" t="s">
        <v>352</v>
      </c>
      <c r="B90" s="363"/>
      <c r="C90" s="363"/>
      <c r="D90" s="363"/>
      <c r="E90" s="275"/>
    </row>
    <row r="91" spans="1:8" x14ac:dyDescent="0.25">
      <c r="A91" s="171">
        <v>43928</v>
      </c>
      <c r="B91" t="s">
        <v>353</v>
      </c>
      <c r="C91" s="103">
        <f>'O&amp;G Itemized'!E4</f>
        <v>12306</v>
      </c>
      <c r="F91" s="270" t="s">
        <v>315</v>
      </c>
    </row>
    <row r="92" spans="1:8" x14ac:dyDescent="0.25">
      <c r="A92" s="171">
        <v>43972</v>
      </c>
      <c r="B92" t="s">
        <v>354</v>
      </c>
      <c r="C92" s="103"/>
      <c r="D92" s="103">
        <v>-3575.5</v>
      </c>
      <c r="E92" s="103"/>
      <c r="F92" s="171">
        <v>44055</v>
      </c>
    </row>
    <row r="93" spans="1:8" x14ac:dyDescent="0.25">
      <c r="A93" s="171">
        <v>44039</v>
      </c>
      <c r="B93" t="s">
        <v>380</v>
      </c>
      <c r="C93" s="103"/>
      <c r="D93" s="103">
        <v>0</v>
      </c>
      <c r="F93" s="171">
        <v>44083</v>
      </c>
      <c r="G93" t="s">
        <v>428</v>
      </c>
      <c r="H93" s="103">
        <v>-12123</v>
      </c>
    </row>
    <row r="94" spans="1:8" x14ac:dyDescent="0.25">
      <c r="A94" s="171">
        <v>44074</v>
      </c>
      <c r="B94" t="s">
        <v>381</v>
      </c>
      <c r="C94" s="103"/>
      <c r="D94" s="103">
        <v>0</v>
      </c>
      <c r="F94" s="171">
        <v>44083</v>
      </c>
      <c r="G94" t="s">
        <v>428</v>
      </c>
      <c r="H94" s="103">
        <v>-27329</v>
      </c>
    </row>
    <row r="95" spans="1:8" x14ac:dyDescent="0.25">
      <c r="A95" s="171">
        <v>44089</v>
      </c>
      <c r="B95" t="s">
        <v>411</v>
      </c>
      <c r="C95" s="103"/>
      <c r="D95" s="103">
        <v>-8730.5</v>
      </c>
    </row>
    <row r="96" spans="1:8" x14ac:dyDescent="0.25">
      <c r="A96" s="171"/>
      <c r="C96" s="103"/>
      <c r="D96" s="103"/>
      <c r="E96" s="103"/>
    </row>
    <row r="97" spans="1:6" x14ac:dyDescent="0.25">
      <c r="A97" s="171"/>
      <c r="C97" s="103"/>
      <c r="D97" s="103"/>
      <c r="E97" s="103"/>
    </row>
    <row r="98" spans="1:6" x14ac:dyDescent="0.25">
      <c r="A98" s="270" t="s">
        <v>117</v>
      </c>
      <c r="C98" s="103">
        <f>SUM(C91:C95)</f>
        <v>12306</v>
      </c>
      <c r="D98" s="103">
        <f>SUM(D91:D97)</f>
        <v>-12306</v>
      </c>
      <c r="E98" s="103"/>
      <c r="F98" s="103">
        <f>C98+D98</f>
        <v>0</v>
      </c>
    </row>
    <row r="101" spans="1:6" x14ac:dyDescent="0.25">
      <c r="A101" s="363" t="s">
        <v>404</v>
      </c>
      <c r="B101" s="363"/>
      <c r="C101" s="363"/>
      <c r="D101" s="363"/>
    </row>
    <row r="102" spans="1:6" x14ac:dyDescent="0.25">
      <c r="A102" s="171">
        <v>44097</v>
      </c>
      <c r="B102" t="s">
        <v>405</v>
      </c>
      <c r="C102" s="103">
        <v>1900</v>
      </c>
    </row>
    <row r="103" spans="1:6" x14ac:dyDescent="0.25">
      <c r="A103" s="171">
        <v>44109</v>
      </c>
      <c r="B103" t="s">
        <v>357</v>
      </c>
      <c r="D103" s="103">
        <v>-1900</v>
      </c>
    </row>
    <row r="104" spans="1:6" x14ac:dyDescent="0.25">
      <c r="C104" s="103">
        <f>SUM(C102:C103)</f>
        <v>1900</v>
      </c>
      <c r="D104" s="103">
        <f>SUM(D102:D103)</f>
        <v>-1900</v>
      </c>
      <c r="E104" s="103">
        <f>SUM(C104:D104)</f>
        <v>0</v>
      </c>
    </row>
    <row r="106" spans="1:6" x14ac:dyDescent="0.25">
      <c r="A106" s="363" t="s">
        <v>261</v>
      </c>
      <c r="B106" s="363"/>
      <c r="C106" s="363"/>
      <c r="D106" s="363"/>
    </row>
    <row r="107" spans="1:6" x14ac:dyDescent="0.25">
      <c r="A107" s="171" t="s">
        <v>29</v>
      </c>
      <c r="B107" t="s">
        <v>405</v>
      </c>
      <c r="C107" s="103">
        <v>50000</v>
      </c>
    </row>
    <row r="108" spans="1:6" x14ac:dyDescent="0.25">
      <c r="A108" s="171">
        <v>44109</v>
      </c>
      <c r="B108" t="s">
        <v>412</v>
      </c>
      <c r="D108" s="103">
        <v>-8677.32</v>
      </c>
      <c r="F108" t="s">
        <v>413</v>
      </c>
    </row>
    <row r="109" spans="1:6" x14ac:dyDescent="0.25">
      <c r="A109" s="171"/>
      <c r="D109" s="103"/>
    </row>
    <row r="110" spans="1:6" x14ac:dyDescent="0.25">
      <c r="A110" s="171"/>
      <c r="D110" s="103"/>
    </row>
    <row r="111" spans="1:6" x14ac:dyDescent="0.25">
      <c r="A111" s="171"/>
      <c r="D111" s="103"/>
    </row>
    <row r="112" spans="1:6" x14ac:dyDescent="0.25">
      <c r="C112" s="103">
        <f>SUM(C107:C108)</f>
        <v>50000</v>
      </c>
      <c r="D112" s="103">
        <f>SUM(D107:D108)</f>
        <v>-8677.32</v>
      </c>
      <c r="E112" s="103">
        <f>SUM(C112:D112)</f>
        <v>41322.68</v>
      </c>
    </row>
  </sheetData>
  <mergeCells count="13">
    <mergeCell ref="A1:D1"/>
    <mergeCell ref="A10:D10"/>
    <mergeCell ref="A20:D20"/>
    <mergeCell ref="A57:D57"/>
    <mergeCell ref="A79:D79"/>
    <mergeCell ref="A106:D106"/>
    <mergeCell ref="A101:D101"/>
    <mergeCell ref="F11:G11"/>
    <mergeCell ref="F2:G2"/>
    <mergeCell ref="A36:D36"/>
    <mergeCell ref="A42:D42"/>
    <mergeCell ref="A49:D49"/>
    <mergeCell ref="A90:D90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6B219-A29A-46DC-AADF-BABE7C9F8E19}">
  <dimension ref="A2:B32"/>
  <sheetViews>
    <sheetView workbookViewId="0">
      <selection activeCell="A18" sqref="A18"/>
    </sheetView>
  </sheetViews>
  <sheetFormatPr defaultRowHeight="15" x14ac:dyDescent="0.25"/>
  <cols>
    <col min="1" max="1" width="48.85546875" customWidth="1"/>
    <col min="2" max="2" width="15.7109375" customWidth="1"/>
  </cols>
  <sheetData>
    <row r="2" spans="1:2" x14ac:dyDescent="0.25">
      <c r="A2" t="s">
        <v>151</v>
      </c>
    </row>
    <row r="4" spans="1:2" x14ac:dyDescent="0.25">
      <c r="A4" t="s">
        <v>143</v>
      </c>
      <c r="B4" s="103">
        <v>5940</v>
      </c>
    </row>
    <row r="5" spans="1:2" x14ac:dyDescent="0.25">
      <c r="A5" t="s">
        <v>144</v>
      </c>
      <c r="B5" s="103">
        <v>1800</v>
      </c>
    </row>
    <row r="6" spans="1:2" x14ac:dyDescent="0.25">
      <c r="A6" t="s">
        <v>152</v>
      </c>
      <c r="B6" s="103">
        <v>4800</v>
      </c>
    </row>
    <row r="7" spans="1:2" x14ac:dyDescent="0.25">
      <c r="A7" t="s">
        <v>145</v>
      </c>
      <c r="B7" s="103">
        <v>3120</v>
      </c>
    </row>
    <row r="8" spans="1:2" x14ac:dyDescent="0.25">
      <c r="A8" t="s">
        <v>223</v>
      </c>
      <c r="B8" s="103">
        <v>5400</v>
      </c>
    </row>
    <row r="9" spans="1:2" x14ac:dyDescent="0.25">
      <c r="A9" t="s">
        <v>146</v>
      </c>
      <c r="B9" s="103">
        <v>2520</v>
      </c>
    </row>
    <row r="10" spans="1:2" x14ac:dyDescent="0.25">
      <c r="A10" t="s">
        <v>147</v>
      </c>
      <c r="B10" s="103">
        <v>3120</v>
      </c>
    </row>
    <row r="11" spans="1:2" x14ac:dyDescent="0.25">
      <c r="A11" t="s">
        <v>153</v>
      </c>
      <c r="B11" s="103">
        <v>2880</v>
      </c>
    </row>
    <row r="12" spans="1:2" x14ac:dyDescent="0.25">
      <c r="B12" s="103" t="s">
        <v>29</v>
      </c>
    </row>
    <row r="13" spans="1:2" x14ac:dyDescent="0.25">
      <c r="A13" s="66" t="s">
        <v>148</v>
      </c>
      <c r="B13" s="160">
        <f>SUM(B4:B12)</f>
        <v>29580</v>
      </c>
    </row>
    <row r="14" spans="1:2" x14ac:dyDescent="0.25">
      <c r="A14" s="66" t="s">
        <v>149</v>
      </c>
      <c r="B14" s="160">
        <f>B13*0.173</f>
        <v>5117.3399999999992</v>
      </c>
    </row>
    <row r="15" spans="1:2" x14ac:dyDescent="0.25">
      <c r="A15" s="66" t="s">
        <v>150</v>
      </c>
      <c r="B15" s="160">
        <f>SUM(B13:B14)</f>
        <v>34697.339999999997</v>
      </c>
    </row>
    <row r="17" spans="1:2" x14ac:dyDescent="0.25">
      <c r="A17" t="s">
        <v>228</v>
      </c>
    </row>
    <row r="19" spans="1:2" x14ac:dyDescent="0.25">
      <c r="A19" t="s">
        <v>225</v>
      </c>
      <c r="B19" s="103">
        <v>9360</v>
      </c>
    </row>
    <row r="20" spans="1:2" x14ac:dyDescent="0.25">
      <c r="A20" t="s">
        <v>220</v>
      </c>
      <c r="B20" s="103">
        <v>4680</v>
      </c>
    </row>
    <row r="21" spans="1:2" x14ac:dyDescent="0.25">
      <c r="A21" t="s">
        <v>222</v>
      </c>
      <c r="B21" s="103">
        <v>3120</v>
      </c>
    </row>
    <row r="22" spans="1:2" x14ac:dyDescent="0.25">
      <c r="A22" t="s">
        <v>221</v>
      </c>
      <c r="B22" s="103">
        <v>12480</v>
      </c>
    </row>
    <row r="23" spans="1:2" x14ac:dyDescent="0.25">
      <c r="A23" t="s">
        <v>224</v>
      </c>
      <c r="B23" s="103">
        <v>3900</v>
      </c>
    </row>
    <row r="24" spans="1:2" x14ac:dyDescent="0.25">
      <c r="A24" t="s">
        <v>226</v>
      </c>
      <c r="B24" s="103">
        <v>3120</v>
      </c>
    </row>
    <row r="25" spans="1:2" x14ac:dyDescent="0.25">
      <c r="B25" s="103"/>
    </row>
    <row r="26" spans="1:2" x14ac:dyDescent="0.25">
      <c r="A26" t="s">
        <v>148</v>
      </c>
      <c r="B26" s="160">
        <f>SUM(B19:B24)</f>
        <v>36660</v>
      </c>
    </row>
    <row r="27" spans="1:2" x14ac:dyDescent="0.25">
      <c r="A27" t="s">
        <v>149</v>
      </c>
      <c r="B27" s="160">
        <f>B26*0.173</f>
        <v>6342.1799999999994</v>
      </c>
    </row>
    <row r="28" spans="1:2" x14ac:dyDescent="0.25">
      <c r="A28" t="s">
        <v>150</v>
      </c>
      <c r="B28" s="160">
        <f>SUM(B26:B27)</f>
        <v>43002.18</v>
      </c>
    </row>
    <row r="30" spans="1:2" x14ac:dyDescent="0.25">
      <c r="B30" s="103" t="s">
        <v>29</v>
      </c>
    </row>
    <row r="32" spans="1:2" x14ac:dyDescent="0.25">
      <c r="B32" t="s">
        <v>29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4EAAE-FE2A-44B7-B09C-A7C4E9299A3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451B4-4120-477F-9375-D07043FCE1EA}">
  <dimension ref="A1:R102"/>
  <sheetViews>
    <sheetView topLeftCell="A72" zoomScaleNormal="100" zoomScaleSheetLayoutView="85" workbookViewId="0">
      <selection activeCell="E6" sqref="E6"/>
    </sheetView>
  </sheetViews>
  <sheetFormatPr defaultRowHeight="15" x14ac:dyDescent="0.25"/>
  <cols>
    <col min="1" max="1" width="4.5703125" customWidth="1"/>
    <col min="2" max="2" width="45.140625" customWidth="1"/>
    <col min="3" max="3" width="10.42578125" customWidth="1"/>
    <col min="4" max="4" width="10" customWidth="1"/>
    <col min="5" max="5" width="11" customWidth="1"/>
    <col min="6" max="6" width="9.42578125" customWidth="1"/>
    <col min="7" max="7" width="11.7109375" customWidth="1"/>
    <col min="8" max="8" width="8.7109375" customWidth="1"/>
    <col min="9" max="9" width="9.7109375" customWidth="1"/>
    <col min="10" max="10" width="10.5703125" customWidth="1"/>
    <col min="11" max="11" width="9.7109375" customWidth="1"/>
    <col min="13" max="13" width="11.140625" customWidth="1"/>
    <col min="14" max="14" width="9.28515625" customWidth="1"/>
    <col min="15" max="15" width="11.140625" customWidth="1"/>
    <col min="16" max="16" width="9.28515625" customWidth="1"/>
    <col min="17" max="17" width="11.140625" customWidth="1"/>
    <col min="18" max="18" width="9.28515625" customWidth="1"/>
  </cols>
  <sheetData>
    <row r="1" spans="1:18" s="240" customFormat="1" ht="18.75" x14ac:dyDescent="0.3">
      <c r="A1" s="350" t="s">
        <v>314</v>
      </c>
      <c r="B1" s="351"/>
      <c r="C1" s="351"/>
      <c r="D1" s="351"/>
      <c r="E1" s="351"/>
      <c r="F1" s="351"/>
      <c r="G1" s="351"/>
      <c r="H1" s="351"/>
      <c r="I1" s="351"/>
      <c r="J1" s="352"/>
    </row>
    <row r="2" spans="1:18" s="115" customFormat="1" ht="30" x14ac:dyDescent="0.25">
      <c r="A2" s="348" t="s">
        <v>36</v>
      </c>
      <c r="B2" s="349"/>
      <c r="C2" s="109" t="s">
        <v>61</v>
      </c>
      <c r="D2" s="109" t="s">
        <v>62</v>
      </c>
      <c r="E2" s="110" t="s">
        <v>68</v>
      </c>
      <c r="F2" s="110" t="s">
        <v>105</v>
      </c>
      <c r="G2" s="111" t="s">
        <v>24</v>
      </c>
      <c r="H2" s="112" t="s">
        <v>69</v>
      </c>
      <c r="I2" s="113" t="s">
        <v>25</v>
      </c>
      <c r="J2" s="114" t="s">
        <v>26</v>
      </c>
      <c r="K2" s="113" t="s">
        <v>25</v>
      </c>
      <c r="L2" s="112" t="s">
        <v>26</v>
      </c>
      <c r="M2" s="113" t="s">
        <v>25</v>
      </c>
      <c r="N2" s="112" t="s">
        <v>26</v>
      </c>
      <c r="O2" s="113" t="s">
        <v>25</v>
      </c>
      <c r="P2" s="112" t="s">
        <v>26</v>
      </c>
      <c r="Q2" s="113" t="s">
        <v>25</v>
      </c>
      <c r="R2" s="112" t="s">
        <v>26</v>
      </c>
    </row>
    <row r="3" spans="1:18" x14ac:dyDescent="0.25">
      <c r="A3" s="32" t="s">
        <v>66</v>
      </c>
      <c r="B3" s="33"/>
      <c r="C3" s="48" t="s">
        <v>29</v>
      </c>
      <c r="D3" s="48"/>
      <c r="E3" s="65"/>
      <c r="F3" s="48"/>
      <c r="G3" s="35"/>
      <c r="H3" s="35"/>
      <c r="I3" s="125"/>
      <c r="J3" s="126"/>
      <c r="K3" s="33"/>
      <c r="L3" s="64"/>
      <c r="M3" s="32"/>
      <c r="N3" s="64"/>
      <c r="O3" s="32"/>
      <c r="P3" s="64"/>
      <c r="Q3" s="32"/>
      <c r="R3" s="64"/>
    </row>
    <row r="4" spans="1:18" ht="15.75" x14ac:dyDescent="0.3">
      <c r="A4" s="34"/>
      <c r="B4" s="35" t="s">
        <v>300</v>
      </c>
      <c r="C4" s="50">
        <v>0</v>
      </c>
      <c r="D4" s="50"/>
      <c r="E4" s="65">
        <f>' Furniture,Signage &amp; Misc'!D98*-1</f>
        <v>12306</v>
      </c>
      <c r="F4" s="50"/>
      <c r="G4" s="289">
        <f>' Furniture,Signage &amp; Misc'!D98*-1</f>
        <v>12306</v>
      </c>
      <c r="H4" s="35" t="s">
        <v>382</v>
      </c>
      <c r="I4" s="127"/>
      <c r="J4" s="291">
        <f>G4-E4</f>
        <v>0</v>
      </c>
      <c r="K4" s="35" t="s">
        <v>105</v>
      </c>
      <c r="L4" s="62"/>
      <c r="M4" s="34"/>
      <c r="N4" s="62"/>
      <c r="O4" s="34"/>
      <c r="P4" s="62"/>
      <c r="Q4" s="34"/>
      <c r="R4" s="62"/>
    </row>
    <row r="5" spans="1:18" ht="15.75" x14ac:dyDescent="0.3">
      <c r="A5" s="34"/>
      <c r="B5" s="35" t="s">
        <v>301</v>
      </c>
      <c r="C5" s="50">
        <v>0</v>
      </c>
      <c r="D5" s="50"/>
      <c r="E5" s="65">
        <f>' Furniture,Signage &amp; Misc'!C76</f>
        <v>8291.6</v>
      </c>
      <c r="F5" s="50"/>
      <c r="G5" s="140" t="s">
        <v>333</v>
      </c>
      <c r="H5" s="35"/>
      <c r="I5" s="127"/>
      <c r="J5" s="128"/>
      <c r="K5" s="35"/>
      <c r="L5" s="62"/>
      <c r="M5" s="34"/>
      <c r="N5" s="62"/>
      <c r="O5" s="34"/>
      <c r="P5" s="62"/>
      <c r="Q5" s="34"/>
      <c r="R5" s="62"/>
    </row>
    <row r="6" spans="1:18" ht="15.75" x14ac:dyDescent="0.3">
      <c r="A6" s="34"/>
      <c r="B6" s="35" t="s">
        <v>118</v>
      </c>
      <c r="C6" s="50">
        <v>0</v>
      </c>
      <c r="D6" s="50"/>
      <c r="E6" s="65">
        <f>'Tecton Contract'!C10</f>
        <v>2640</v>
      </c>
      <c r="F6" s="50"/>
      <c r="G6" s="155"/>
      <c r="H6" s="35"/>
      <c r="I6" s="127"/>
      <c r="J6" s="128"/>
      <c r="K6" s="35"/>
      <c r="L6" s="62"/>
      <c r="M6" s="34"/>
      <c r="N6" s="62"/>
      <c r="O6" s="34"/>
      <c r="P6" s="62"/>
      <c r="Q6" s="34"/>
      <c r="R6" s="62"/>
    </row>
    <row r="7" spans="1:18" ht="15.75" x14ac:dyDescent="0.3">
      <c r="A7" s="34"/>
      <c r="B7" s="69" t="s">
        <v>406</v>
      </c>
      <c r="C7" s="50"/>
      <c r="D7" s="50"/>
      <c r="E7" s="65">
        <f>' Furniture,Signage &amp; Misc'!C102</f>
        <v>1900</v>
      </c>
      <c r="F7" s="50"/>
      <c r="G7" s="155" t="s">
        <v>407</v>
      </c>
      <c r="H7" s="35"/>
      <c r="I7" s="127"/>
      <c r="J7" s="128"/>
      <c r="K7" s="35"/>
      <c r="L7" s="62"/>
      <c r="M7" s="34"/>
      <c r="N7" s="62"/>
      <c r="O7" s="34"/>
      <c r="P7" s="62"/>
      <c r="Q7" s="34"/>
      <c r="R7" s="62"/>
    </row>
    <row r="8" spans="1:18" ht="15.75" x14ac:dyDescent="0.3">
      <c r="A8" s="34"/>
      <c r="B8" s="35" t="s">
        <v>141</v>
      </c>
      <c r="C8" s="50">
        <v>164534</v>
      </c>
      <c r="D8" s="50"/>
      <c r="E8" s="65"/>
      <c r="F8" s="50"/>
      <c r="G8" s="155"/>
      <c r="H8" s="35"/>
      <c r="I8" s="127"/>
      <c r="J8" s="128"/>
      <c r="K8" s="35"/>
      <c r="L8" s="62"/>
      <c r="M8" s="34"/>
      <c r="N8" s="62"/>
      <c r="O8" s="34"/>
      <c r="P8" s="62"/>
      <c r="Q8" s="34"/>
      <c r="R8" s="62"/>
    </row>
    <row r="9" spans="1:18" x14ac:dyDescent="0.25">
      <c r="A9" s="34"/>
      <c r="B9" s="106" t="s">
        <v>101</v>
      </c>
      <c r="C9" s="50"/>
      <c r="D9" s="146">
        <f>SUM(C3:C8)</f>
        <v>164534</v>
      </c>
      <c r="E9" s="147">
        <f>SUM(E3:E8)</f>
        <v>25137.599999999999</v>
      </c>
      <c r="F9" s="146">
        <f>D9-E9</f>
        <v>139396.4</v>
      </c>
      <c r="G9" s="35"/>
      <c r="H9" s="35"/>
      <c r="I9" s="127"/>
      <c r="J9" s="128"/>
      <c r="K9" s="35"/>
      <c r="L9" s="62"/>
      <c r="M9" s="34"/>
      <c r="N9" s="62"/>
      <c r="O9" s="34"/>
      <c r="P9" s="62"/>
      <c r="Q9" s="34"/>
      <c r="R9" s="62"/>
    </row>
    <row r="10" spans="1:18" x14ac:dyDescent="0.25">
      <c r="A10" s="34"/>
      <c r="B10" s="61"/>
      <c r="C10" s="50"/>
      <c r="D10" s="50"/>
      <c r="E10" s="65"/>
      <c r="F10" s="50"/>
      <c r="G10" s="35"/>
      <c r="H10" s="35"/>
      <c r="I10" s="127"/>
      <c r="J10" s="128"/>
      <c r="K10" s="35"/>
      <c r="L10" s="62"/>
      <c r="M10" s="34"/>
      <c r="N10" s="62"/>
      <c r="O10" s="34"/>
      <c r="P10" s="62"/>
      <c r="Q10" s="34"/>
      <c r="R10" s="62"/>
    </row>
    <row r="11" spans="1:18" x14ac:dyDescent="0.25">
      <c r="A11" s="34" t="s">
        <v>67</v>
      </c>
      <c r="B11" s="35"/>
      <c r="C11" s="50"/>
      <c r="D11" s="50"/>
      <c r="E11" s="65"/>
      <c r="F11" s="50"/>
      <c r="G11" s="35"/>
      <c r="H11" s="35"/>
      <c r="I11" s="127"/>
      <c r="J11" s="128"/>
      <c r="K11" s="35"/>
      <c r="L11" s="62"/>
      <c r="M11" s="34"/>
      <c r="N11" s="62"/>
      <c r="O11" s="34"/>
      <c r="P11" s="62"/>
      <c r="Q11" s="34"/>
      <c r="R11" s="62"/>
    </row>
    <row r="12" spans="1:18" x14ac:dyDescent="0.25">
      <c r="A12" s="34"/>
      <c r="B12" s="35" t="s">
        <v>261</v>
      </c>
      <c r="C12" s="50">
        <v>150000</v>
      </c>
      <c r="D12" s="50"/>
      <c r="E12" s="65">
        <v>0</v>
      </c>
      <c r="F12" s="50"/>
      <c r="G12" s="35" t="s">
        <v>86</v>
      </c>
      <c r="H12" s="35"/>
      <c r="I12" s="129" t="s">
        <v>29</v>
      </c>
      <c r="J12" s="128"/>
      <c r="K12" s="15"/>
      <c r="L12" s="62"/>
      <c r="M12" s="34"/>
      <c r="N12" s="62"/>
      <c r="O12" s="34"/>
      <c r="P12" s="62"/>
      <c r="Q12" s="34"/>
      <c r="R12" s="62"/>
    </row>
    <row r="13" spans="1:18" x14ac:dyDescent="0.25">
      <c r="A13" s="34"/>
      <c r="B13" s="35" t="s">
        <v>84</v>
      </c>
      <c r="C13" s="50"/>
      <c r="D13" s="50"/>
      <c r="E13" s="65"/>
      <c r="F13" s="50"/>
      <c r="G13" s="35" t="s">
        <v>86</v>
      </c>
      <c r="H13" s="35"/>
      <c r="I13" s="129" t="s">
        <v>29</v>
      </c>
      <c r="J13" s="128"/>
      <c r="K13" s="15"/>
      <c r="L13" s="62"/>
      <c r="M13" s="34"/>
      <c r="N13" s="62"/>
      <c r="O13" s="34"/>
      <c r="P13" s="62"/>
      <c r="Q13" s="34"/>
      <c r="R13" s="62"/>
    </row>
    <row r="14" spans="1:18" x14ac:dyDescent="0.25">
      <c r="A14" s="34"/>
      <c r="B14" s="35" t="s">
        <v>85</v>
      </c>
      <c r="C14" s="50"/>
      <c r="D14" s="50" t="s">
        <v>29</v>
      </c>
      <c r="E14" s="65" t="s">
        <v>29</v>
      </c>
      <c r="F14" s="50"/>
      <c r="G14" s="35" t="s">
        <v>86</v>
      </c>
      <c r="H14" s="35"/>
      <c r="I14" s="127"/>
      <c r="J14" s="128"/>
      <c r="K14" s="35"/>
      <c r="L14" s="62"/>
      <c r="M14" s="34"/>
      <c r="N14" s="62"/>
      <c r="O14" s="34"/>
      <c r="P14" s="62"/>
      <c r="Q14" s="34"/>
      <c r="R14" s="62"/>
    </row>
    <row r="15" spans="1:18" x14ac:dyDescent="0.25">
      <c r="A15" s="34"/>
      <c r="B15" s="106" t="s">
        <v>101</v>
      </c>
      <c r="C15" s="146"/>
      <c r="D15" s="146">
        <f>SUM(C11:C14)</f>
        <v>150000</v>
      </c>
      <c r="E15" s="147">
        <f>SUM(E11:E14)</f>
        <v>0</v>
      </c>
      <c r="F15" s="146">
        <f>D15-E15</f>
        <v>150000</v>
      </c>
      <c r="G15" s="35"/>
      <c r="H15" s="35"/>
      <c r="I15" s="127"/>
      <c r="J15" s="128"/>
      <c r="K15" s="35"/>
      <c r="L15" s="62"/>
      <c r="M15" s="34"/>
      <c r="N15" s="62"/>
      <c r="O15" s="34"/>
      <c r="P15" s="62"/>
      <c r="Q15" s="34"/>
      <c r="R15" s="62"/>
    </row>
    <row r="16" spans="1:18" x14ac:dyDescent="0.25">
      <c r="A16" s="34"/>
      <c r="B16" s="35"/>
      <c r="C16" s="50"/>
      <c r="D16" s="49"/>
      <c r="E16" s="34"/>
      <c r="F16" s="49"/>
      <c r="G16" s="35"/>
      <c r="H16" s="35"/>
      <c r="I16" s="127"/>
      <c r="J16" s="128"/>
      <c r="K16" s="35"/>
      <c r="L16" s="62"/>
      <c r="M16" s="34"/>
      <c r="N16" s="62"/>
      <c r="O16" s="34"/>
      <c r="P16" s="62"/>
      <c r="Q16" s="34"/>
      <c r="R16" s="62"/>
    </row>
    <row r="17" spans="1:18" x14ac:dyDescent="0.25">
      <c r="A17" s="34" t="s">
        <v>82</v>
      </c>
      <c r="B17" s="35"/>
      <c r="C17" s="50"/>
      <c r="D17" s="49"/>
      <c r="E17" s="34"/>
      <c r="F17" s="49"/>
      <c r="G17" s="118" t="s">
        <v>70</v>
      </c>
      <c r="H17" s="123">
        <v>43917</v>
      </c>
      <c r="I17" s="127"/>
      <c r="J17" s="128"/>
      <c r="K17" s="35"/>
      <c r="L17" s="62"/>
      <c r="M17" s="34"/>
      <c r="N17" s="62"/>
      <c r="O17" s="34"/>
      <c r="P17" s="62"/>
      <c r="Q17" s="34"/>
      <c r="R17" s="62"/>
    </row>
    <row r="18" spans="1:18" x14ac:dyDescent="0.25">
      <c r="A18" s="34"/>
      <c r="B18" s="35" t="s">
        <v>32</v>
      </c>
      <c r="C18" s="50">
        <v>9528</v>
      </c>
      <c r="D18" s="49"/>
      <c r="E18" s="34"/>
      <c r="F18" s="49"/>
      <c r="G18" s="118" t="s">
        <v>70</v>
      </c>
      <c r="H18" s="35"/>
      <c r="I18" s="127"/>
      <c r="J18" s="128"/>
      <c r="K18" s="35"/>
      <c r="L18" s="62"/>
      <c r="M18" s="34"/>
      <c r="N18" s="62"/>
      <c r="O18" s="34"/>
      <c r="P18" s="62"/>
      <c r="Q18" s="34"/>
      <c r="R18" s="62"/>
    </row>
    <row r="19" spans="1:18" x14ac:dyDescent="0.25">
      <c r="A19" s="34"/>
      <c r="B19" s="35" t="s">
        <v>33</v>
      </c>
      <c r="C19" s="50">
        <v>9528</v>
      </c>
      <c r="D19" s="49"/>
      <c r="E19" s="34"/>
      <c r="F19" s="49"/>
      <c r="G19" s="118" t="s">
        <v>70</v>
      </c>
      <c r="H19" s="35"/>
      <c r="I19" s="127"/>
      <c r="J19" s="128"/>
      <c r="K19" s="35"/>
      <c r="L19" s="62"/>
      <c r="M19" s="34"/>
      <c r="N19" s="62"/>
      <c r="O19" s="34"/>
      <c r="P19" s="62"/>
      <c r="Q19" s="34"/>
      <c r="R19" s="62"/>
    </row>
    <row r="20" spans="1:18" x14ac:dyDescent="0.25">
      <c r="A20" s="34"/>
      <c r="B20" s="35" t="s">
        <v>34</v>
      </c>
      <c r="C20" s="50">
        <v>129514</v>
      </c>
      <c r="D20" s="49"/>
      <c r="E20" s="34"/>
      <c r="F20" s="49"/>
      <c r="G20" s="118" t="s">
        <v>70</v>
      </c>
      <c r="H20" s="35"/>
      <c r="I20" s="127"/>
      <c r="J20" s="128"/>
      <c r="K20" s="35"/>
      <c r="L20" s="62"/>
      <c r="M20" s="34"/>
      <c r="N20" s="62"/>
      <c r="O20" s="34"/>
      <c r="P20" s="62"/>
      <c r="Q20" s="34"/>
      <c r="R20" s="62"/>
    </row>
    <row r="21" spans="1:18" ht="14.25" customHeight="1" x14ac:dyDescent="0.3">
      <c r="A21" s="34"/>
      <c r="B21" s="35" t="s">
        <v>100</v>
      </c>
      <c r="C21" s="50">
        <v>20000</v>
      </c>
      <c r="D21" s="50" t="s">
        <v>29</v>
      </c>
      <c r="E21" s="65"/>
      <c r="F21" s="50"/>
      <c r="G21" s="140" t="s">
        <v>29</v>
      </c>
      <c r="H21" s="122"/>
      <c r="I21" s="127"/>
      <c r="J21" s="128"/>
      <c r="K21" s="35"/>
      <c r="L21" s="62"/>
      <c r="M21" s="34"/>
      <c r="N21" s="62"/>
      <c r="O21" s="34"/>
      <c r="P21" s="62"/>
      <c r="Q21" s="34"/>
      <c r="R21" s="62"/>
    </row>
    <row r="22" spans="1:18" x14ac:dyDescent="0.25">
      <c r="A22" s="34"/>
      <c r="B22" s="35" t="s">
        <v>35</v>
      </c>
      <c r="C22" s="50">
        <v>123134</v>
      </c>
      <c r="D22" s="49"/>
      <c r="E22" s="34"/>
      <c r="F22" s="49"/>
      <c r="G22" s="118" t="s">
        <v>70</v>
      </c>
      <c r="H22" s="35"/>
      <c r="I22" s="127"/>
      <c r="J22" s="128"/>
      <c r="K22" s="35"/>
      <c r="L22" s="62"/>
      <c r="M22" s="34"/>
      <c r="N22" s="62"/>
      <c r="O22" s="34"/>
      <c r="P22" s="62"/>
      <c r="Q22" s="34"/>
      <c r="R22" s="62"/>
    </row>
    <row r="23" spans="1:18" x14ac:dyDescent="0.25">
      <c r="A23" s="34"/>
      <c r="B23" s="35" t="s">
        <v>37</v>
      </c>
      <c r="C23" s="50">
        <v>80974</v>
      </c>
      <c r="D23" s="50" t="s">
        <v>29</v>
      </c>
      <c r="E23" s="65">
        <f>J23</f>
        <v>378413</v>
      </c>
      <c r="F23" s="50"/>
      <c r="G23" s="118" t="s">
        <v>70</v>
      </c>
      <c r="H23" s="35"/>
      <c r="I23" s="148" t="s">
        <v>106</v>
      </c>
      <c r="J23" s="149">
        <v>378413</v>
      </c>
      <c r="K23" s="35"/>
      <c r="L23" s="62"/>
      <c r="M23" s="34"/>
      <c r="N23" s="62"/>
      <c r="O23" s="34"/>
      <c r="P23" s="62"/>
      <c r="Q23" s="34"/>
      <c r="R23" s="62"/>
    </row>
    <row r="24" spans="1:18" x14ac:dyDescent="0.25">
      <c r="A24" s="34" t="s">
        <v>46</v>
      </c>
      <c r="B24" s="35"/>
      <c r="C24" s="50"/>
      <c r="D24" s="49"/>
      <c r="E24" s="34"/>
      <c r="F24" s="49"/>
      <c r="G24" s="66" t="s">
        <v>70</v>
      </c>
      <c r="H24" s="123">
        <v>43917</v>
      </c>
      <c r="I24" s="148" t="s">
        <v>113</v>
      </c>
      <c r="J24" s="154"/>
      <c r="K24" s="35"/>
      <c r="L24" s="62"/>
      <c r="M24" s="34"/>
      <c r="N24" s="62"/>
      <c r="O24" s="34"/>
      <c r="P24" s="62"/>
      <c r="Q24" s="34"/>
      <c r="R24" s="62"/>
    </row>
    <row r="25" spans="1:18" x14ac:dyDescent="0.25">
      <c r="A25" s="34"/>
      <c r="B25" s="35" t="s">
        <v>47</v>
      </c>
      <c r="C25" s="50">
        <v>3870</v>
      </c>
      <c r="D25" s="49"/>
      <c r="E25" s="34"/>
      <c r="F25" s="49"/>
      <c r="G25" s="66" t="s">
        <v>70</v>
      </c>
      <c r="H25" s="122"/>
      <c r="I25" s="127"/>
      <c r="J25" s="128"/>
      <c r="K25" s="35"/>
      <c r="L25" s="62"/>
      <c r="M25" s="34"/>
      <c r="N25" s="62"/>
      <c r="O25" s="34"/>
      <c r="P25" s="62"/>
      <c r="Q25" s="34"/>
      <c r="R25" s="62"/>
    </row>
    <row r="26" spans="1:18" x14ac:dyDescent="0.25">
      <c r="A26" s="34"/>
      <c r="B26" s="35" t="s">
        <v>48</v>
      </c>
      <c r="C26" s="50">
        <v>3650</v>
      </c>
      <c r="D26" s="49"/>
      <c r="E26" s="34"/>
      <c r="F26" s="49"/>
      <c r="G26" s="66" t="s">
        <v>70</v>
      </c>
      <c r="H26" s="122"/>
      <c r="I26" s="127"/>
      <c r="J26" s="128"/>
      <c r="K26" s="35"/>
      <c r="L26" s="62"/>
      <c r="M26" s="34"/>
      <c r="N26" s="62"/>
      <c r="O26" s="34"/>
      <c r="P26" s="62"/>
      <c r="Q26" s="34"/>
      <c r="R26" s="62"/>
    </row>
    <row r="27" spans="1:18" x14ac:dyDescent="0.25">
      <c r="A27" s="34"/>
      <c r="B27" s="35" t="s">
        <v>49</v>
      </c>
      <c r="C27" s="50">
        <v>960</v>
      </c>
      <c r="D27" s="49"/>
      <c r="E27" s="34"/>
      <c r="F27" s="49"/>
      <c r="G27" s="66" t="s">
        <v>70</v>
      </c>
      <c r="H27" s="122"/>
      <c r="I27" s="127"/>
      <c r="J27" s="128"/>
      <c r="K27" s="35"/>
      <c r="L27" s="62"/>
      <c r="M27" s="34"/>
      <c r="N27" s="62"/>
      <c r="O27" s="34"/>
      <c r="P27" s="62"/>
      <c r="Q27" s="34"/>
      <c r="R27" s="62"/>
    </row>
    <row r="28" spans="1:18" x14ac:dyDescent="0.25">
      <c r="A28" s="34"/>
      <c r="B28" s="35" t="s">
        <v>50</v>
      </c>
      <c r="C28" s="50">
        <v>1000</v>
      </c>
      <c r="D28" s="49"/>
      <c r="E28" s="34"/>
      <c r="F28" s="49"/>
      <c r="G28" s="66" t="s">
        <v>70</v>
      </c>
      <c r="H28" s="122"/>
      <c r="I28" s="127"/>
      <c r="J28" s="128"/>
      <c r="K28" s="35"/>
      <c r="L28" s="62"/>
      <c r="M28" s="34"/>
      <c r="N28" s="62"/>
      <c r="O28" s="34"/>
      <c r="P28" s="62"/>
      <c r="Q28" s="34"/>
      <c r="R28" s="62"/>
    </row>
    <row r="29" spans="1:18" x14ac:dyDescent="0.25">
      <c r="A29" s="34"/>
      <c r="B29" s="35" t="s">
        <v>51</v>
      </c>
      <c r="C29" s="50">
        <v>2792</v>
      </c>
      <c r="D29" s="49"/>
      <c r="E29" s="34"/>
      <c r="F29" s="49"/>
      <c r="G29" s="66" t="s">
        <v>70</v>
      </c>
      <c r="H29" s="122"/>
      <c r="I29" s="127"/>
      <c r="J29" s="128"/>
      <c r="K29" s="35"/>
      <c r="L29" s="62"/>
      <c r="M29" s="34"/>
      <c r="N29" s="62"/>
      <c r="O29" s="34"/>
      <c r="P29" s="62"/>
      <c r="Q29" s="34"/>
      <c r="R29" s="62"/>
    </row>
    <row r="30" spans="1:18" x14ac:dyDescent="0.25">
      <c r="A30" s="34"/>
      <c r="B30" s="35" t="s">
        <v>52</v>
      </c>
      <c r="C30" s="50">
        <v>2000</v>
      </c>
      <c r="D30" s="49"/>
      <c r="E30" s="34"/>
      <c r="F30" s="49"/>
      <c r="G30" s="66" t="s">
        <v>70</v>
      </c>
      <c r="H30" s="122"/>
      <c r="I30" s="127"/>
      <c r="J30" s="128"/>
      <c r="K30" s="35"/>
      <c r="L30" s="62"/>
      <c r="M30" s="34"/>
      <c r="N30" s="62"/>
      <c r="O30" s="34"/>
      <c r="P30" s="62"/>
      <c r="Q30" s="34"/>
      <c r="R30" s="62"/>
    </row>
    <row r="31" spans="1:18" x14ac:dyDescent="0.25">
      <c r="A31" s="34"/>
      <c r="B31" s="35" t="s">
        <v>71</v>
      </c>
      <c r="C31" s="50">
        <v>5000</v>
      </c>
      <c r="D31" s="49"/>
      <c r="E31" s="34"/>
      <c r="F31" s="49"/>
      <c r="G31" s="66" t="s">
        <v>70</v>
      </c>
      <c r="H31" s="122"/>
      <c r="I31" s="127"/>
      <c r="J31" s="128"/>
      <c r="K31" s="35"/>
      <c r="L31" s="62"/>
      <c r="M31" s="34"/>
      <c r="N31" s="62"/>
      <c r="O31" s="34"/>
      <c r="P31" s="62"/>
      <c r="Q31" s="34"/>
      <c r="R31" s="62"/>
    </row>
    <row r="32" spans="1:18" x14ac:dyDescent="0.25">
      <c r="A32" s="34"/>
      <c r="B32" s="35" t="s">
        <v>53</v>
      </c>
      <c r="C32" s="50">
        <v>3000</v>
      </c>
      <c r="D32" s="50" t="s">
        <v>29</v>
      </c>
      <c r="E32" s="65"/>
      <c r="F32" s="50"/>
      <c r="G32" s="66" t="s">
        <v>93</v>
      </c>
      <c r="H32" s="122">
        <v>43931</v>
      </c>
      <c r="I32" s="127"/>
      <c r="J32" s="128"/>
      <c r="K32" s="35"/>
      <c r="L32" s="62"/>
      <c r="M32" s="34"/>
      <c r="N32" s="62"/>
      <c r="O32" s="34"/>
      <c r="P32" s="62"/>
      <c r="Q32" s="34"/>
      <c r="R32" s="62"/>
    </row>
    <row r="33" spans="1:18" x14ac:dyDescent="0.25">
      <c r="A33" s="34"/>
      <c r="B33" s="106" t="s">
        <v>101</v>
      </c>
      <c r="C33" s="50"/>
      <c r="D33" s="146">
        <f>SUM(C17:C32)</f>
        <v>394950</v>
      </c>
      <c r="E33" s="147">
        <f>SUM(E17:E32)</f>
        <v>378413</v>
      </c>
      <c r="F33" s="146">
        <f>D33-E33</f>
        <v>16537</v>
      </c>
      <c r="G33" s="118"/>
      <c r="H33" s="35"/>
      <c r="I33" s="127"/>
      <c r="J33" s="128"/>
      <c r="K33" s="35"/>
      <c r="L33" s="62"/>
      <c r="M33" s="34"/>
      <c r="N33" s="62"/>
      <c r="O33" s="34"/>
      <c r="P33" s="62"/>
      <c r="Q33" s="34"/>
      <c r="R33" s="62"/>
    </row>
    <row r="34" spans="1:18" x14ac:dyDescent="0.25">
      <c r="A34" s="34"/>
      <c r="B34" s="35"/>
      <c r="C34" s="50"/>
      <c r="D34" s="49"/>
      <c r="E34" s="34"/>
      <c r="F34" s="49"/>
      <c r="G34" s="35"/>
      <c r="H34" s="35"/>
      <c r="I34" s="127"/>
      <c r="J34" s="128"/>
      <c r="K34" s="35"/>
      <c r="L34" s="62"/>
      <c r="M34" s="34"/>
      <c r="N34" s="62"/>
      <c r="O34" s="34"/>
      <c r="P34" s="62"/>
      <c r="Q34" s="34"/>
      <c r="R34" s="62"/>
    </row>
    <row r="35" spans="1:18" x14ac:dyDescent="0.25">
      <c r="A35" s="34" t="s">
        <v>38</v>
      </c>
      <c r="B35" s="35"/>
      <c r="C35" s="50"/>
      <c r="D35" s="49"/>
      <c r="E35" s="34"/>
      <c r="F35" s="49"/>
      <c r="G35" s="35"/>
      <c r="H35" s="35"/>
      <c r="I35" s="127"/>
      <c r="J35" s="128"/>
      <c r="K35" s="35"/>
      <c r="L35" s="62"/>
      <c r="M35" s="34"/>
      <c r="N35" s="62"/>
      <c r="O35" s="34"/>
      <c r="P35" s="62"/>
      <c r="Q35" s="34"/>
      <c r="R35" s="62"/>
    </row>
    <row r="36" spans="1:18" ht="15.75" x14ac:dyDescent="0.3">
      <c r="A36" s="34"/>
      <c r="B36" s="35" t="s">
        <v>39</v>
      </c>
      <c r="C36" s="50">
        <v>0</v>
      </c>
      <c r="D36" s="49"/>
      <c r="E36" s="34"/>
      <c r="F36" s="49"/>
      <c r="G36" s="140" t="s">
        <v>83</v>
      </c>
      <c r="H36" s="35"/>
      <c r="I36" s="127"/>
      <c r="J36" s="128"/>
      <c r="K36" s="35"/>
      <c r="L36" s="62"/>
      <c r="M36" s="34"/>
      <c r="N36" s="62"/>
      <c r="O36" s="34"/>
      <c r="P36" s="62"/>
      <c r="Q36" s="34"/>
      <c r="R36" s="62"/>
    </row>
    <row r="37" spans="1:18" ht="15.75" x14ac:dyDescent="0.3">
      <c r="A37" s="34"/>
      <c r="B37" s="35" t="s">
        <v>40</v>
      </c>
      <c r="C37" s="50">
        <v>5000</v>
      </c>
      <c r="D37" s="50" t="s">
        <v>29</v>
      </c>
      <c r="E37" s="65"/>
      <c r="F37" s="50"/>
      <c r="G37" s="140" t="s">
        <v>83</v>
      </c>
      <c r="H37" s="35"/>
      <c r="I37" s="127"/>
      <c r="J37" s="128"/>
      <c r="K37" s="35"/>
      <c r="L37" s="62"/>
      <c r="M37" s="34"/>
      <c r="N37" s="62"/>
      <c r="O37" s="34"/>
      <c r="P37" s="62"/>
      <c r="Q37" s="34"/>
      <c r="R37" s="62"/>
    </row>
    <row r="38" spans="1:18" x14ac:dyDescent="0.25">
      <c r="A38" s="34"/>
      <c r="B38" s="106" t="s">
        <v>101</v>
      </c>
      <c r="C38" s="50"/>
      <c r="D38" s="146">
        <f>SUM(C35:C37)</f>
        <v>5000</v>
      </c>
      <c r="E38" s="147">
        <f>SUM(E35:E37)</f>
        <v>0</v>
      </c>
      <c r="F38" s="146">
        <f>D38-E38</f>
        <v>5000</v>
      </c>
      <c r="G38" s="35"/>
      <c r="H38" s="35"/>
      <c r="I38" s="127"/>
      <c r="J38" s="128"/>
      <c r="K38" s="35"/>
      <c r="L38" s="62"/>
      <c r="M38" s="34"/>
      <c r="N38" s="62"/>
      <c r="O38" s="34"/>
      <c r="P38" s="62"/>
      <c r="Q38" s="34"/>
      <c r="R38" s="62"/>
    </row>
    <row r="39" spans="1:18" x14ac:dyDescent="0.25">
      <c r="A39" s="34"/>
      <c r="B39" s="35"/>
      <c r="C39" s="50"/>
      <c r="D39" s="49"/>
      <c r="E39" s="34"/>
      <c r="F39" s="49"/>
      <c r="G39" s="35"/>
      <c r="H39" s="35"/>
      <c r="I39" s="127"/>
      <c r="J39" s="128"/>
      <c r="K39" s="35"/>
      <c r="L39" s="62"/>
      <c r="M39" s="34"/>
      <c r="N39" s="62"/>
      <c r="O39" s="34"/>
      <c r="P39" s="62"/>
      <c r="Q39" s="34"/>
      <c r="R39" s="62"/>
    </row>
    <row r="40" spans="1:18" ht="15.75" x14ac:dyDescent="0.3">
      <c r="A40" s="34" t="s">
        <v>41</v>
      </c>
      <c r="B40" s="35"/>
      <c r="C40" s="50"/>
      <c r="D40" s="49"/>
      <c r="E40" s="34"/>
      <c r="F40" s="49"/>
      <c r="G40" s="140" t="s">
        <v>83</v>
      </c>
      <c r="H40" s="35"/>
      <c r="I40" s="127"/>
      <c r="J40" s="128"/>
      <c r="K40" s="35"/>
      <c r="L40" s="62"/>
      <c r="M40" s="34"/>
      <c r="N40" s="62"/>
      <c r="O40" s="34"/>
      <c r="P40" s="62"/>
      <c r="Q40" s="34"/>
      <c r="R40" s="62"/>
    </row>
    <row r="41" spans="1:18" ht="15.75" x14ac:dyDescent="0.3">
      <c r="A41" s="34"/>
      <c r="B41" s="35" t="s">
        <v>42</v>
      </c>
      <c r="C41" s="50">
        <v>5161</v>
      </c>
      <c r="D41" s="49"/>
      <c r="E41" s="34"/>
      <c r="F41" s="49"/>
      <c r="G41" s="140" t="s">
        <v>83</v>
      </c>
      <c r="H41" s="35"/>
      <c r="I41" s="127"/>
      <c r="J41" s="128"/>
      <c r="K41" s="35"/>
      <c r="L41" s="62"/>
      <c r="M41" s="34"/>
      <c r="N41" s="62"/>
      <c r="O41" s="34"/>
      <c r="P41" s="62"/>
      <c r="Q41" s="34"/>
      <c r="R41" s="62"/>
    </row>
    <row r="42" spans="1:18" ht="15.75" x14ac:dyDescent="0.3">
      <c r="A42" s="34"/>
      <c r="B42" s="35" t="s">
        <v>43</v>
      </c>
      <c r="C42" s="50">
        <v>5075</v>
      </c>
      <c r="D42" s="49"/>
      <c r="E42" s="34"/>
      <c r="F42" s="49"/>
      <c r="G42" s="140" t="s">
        <v>83</v>
      </c>
      <c r="H42" s="35"/>
      <c r="I42" s="127"/>
      <c r="J42" s="128"/>
      <c r="K42" s="35"/>
      <c r="L42" s="62"/>
      <c r="M42" s="34"/>
      <c r="N42" s="62"/>
      <c r="O42" s="34"/>
      <c r="P42" s="62"/>
      <c r="Q42" s="34"/>
      <c r="R42" s="62"/>
    </row>
    <row r="43" spans="1:18" ht="15.75" x14ac:dyDescent="0.3">
      <c r="A43" s="34"/>
      <c r="B43" s="35" t="s">
        <v>44</v>
      </c>
      <c r="C43" s="50">
        <v>11320</v>
      </c>
      <c r="D43" s="49"/>
      <c r="E43" s="34"/>
      <c r="F43" s="49"/>
      <c r="G43" s="140" t="s">
        <v>83</v>
      </c>
      <c r="H43" s="35"/>
      <c r="I43" s="127"/>
      <c r="J43" s="128"/>
      <c r="K43" s="35"/>
      <c r="L43" s="62"/>
      <c r="M43" s="34"/>
      <c r="N43" s="62"/>
      <c r="O43" s="34"/>
      <c r="P43" s="62"/>
      <c r="Q43" s="34"/>
      <c r="R43" s="62"/>
    </row>
    <row r="44" spans="1:18" ht="15.75" x14ac:dyDescent="0.3">
      <c r="A44" s="34"/>
      <c r="B44" s="35" t="s">
        <v>45</v>
      </c>
      <c r="C44" s="50">
        <v>6330</v>
      </c>
      <c r="D44" s="50" t="s">
        <v>29</v>
      </c>
      <c r="E44" s="65"/>
      <c r="F44" s="50"/>
      <c r="G44" s="140" t="s">
        <v>83</v>
      </c>
      <c r="H44" s="35"/>
      <c r="I44" s="127"/>
      <c r="J44" s="128"/>
      <c r="K44" s="35"/>
      <c r="L44" s="62"/>
      <c r="M44" s="34"/>
      <c r="N44" s="62"/>
      <c r="O44" s="34"/>
      <c r="P44" s="62"/>
      <c r="Q44" s="34"/>
      <c r="R44" s="62"/>
    </row>
    <row r="45" spans="1:18" x14ac:dyDescent="0.25">
      <c r="A45" s="34"/>
      <c r="B45" s="106" t="s">
        <v>101</v>
      </c>
      <c r="C45" s="50"/>
      <c r="D45" s="146">
        <f>SUM(C40:C44)</f>
        <v>27886</v>
      </c>
      <c r="E45" s="147">
        <f>SUM(E40:E44)</f>
        <v>0</v>
      </c>
      <c r="F45" s="146">
        <f>D45-E45</f>
        <v>27886</v>
      </c>
      <c r="G45" s="67"/>
      <c r="H45" s="35"/>
      <c r="I45" s="127"/>
      <c r="J45" s="128"/>
      <c r="K45" s="35"/>
      <c r="L45" s="62"/>
      <c r="M45" s="34"/>
      <c r="N45" s="62"/>
      <c r="O45" s="34"/>
      <c r="P45" s="62"/>
      <c r="Q45" s="34"/>
      <c r="R45" s="62"/>
    </row>
    <row r="46" spans="1:18" x14ac:dyDescent="0.25">
      <c r="A46" s="34"/>
      <c r="B46" s="35"/>
      <c r="C46" s="50"/>
      <c r="D46" s="49"/>
      <c r="E46" s="34"/>
      <c r="F46" s="49"/>
      <c r="G46" s="35"/>
      <c r="H46" s="35"/>
      <c r="I46" s="127"/>
      <c r="J46" s="128"/>
      <c r="K46" s="35"/>
      <c r="L46" s="62"/>
      <c r="M46" s="34"/>
      <c r="N46" s="62"/>
      <c r="O46" s="34"/>
      <c r="P46" s="62"/>
      <c r="Q46" s="34"/>
      <c r="R46" s="62"/>
    </row>
    <row r="47" spans="1:18" x14ac:dyDescent="0.25">
      <c r="A47" s="34" t="s">
        <v>277</v>
      </c>
      <c r="B47" s="35"/>
      <c r="C47" s="50"/>
      <c r="D47" s="49"/>
      <c r="E47" s="34"/>
      <c r="F47" s="49"/>
      <c r="G47" s="35"/>
      <c r="H47" s="35"/>
      <c r="I47" s="127"/>
      <c r="J47" s="128"/>
      <c r="K47" s="35"/>
      <c r="L47" s="62"/>
      <c r="M47" s="34"/>
      <c r="N47" s="62"/>
      <c r="O47" s="34"/>
      <c r="P47" s="62"/>
      <c r="Q47" s="34"/>
      <c r="R47" s="62"/>
    </row>
    <row r="48" spans="1:18" ht="15.75" x14ac:dyDescent="0.3">
      <c r="A48" s="34"/>
      <c r="B48" s="35" t="s">
        <v>278</v>
      </c>
      <c r="C48" s="50">
        <v>20000</v>
      </c>
      <c r="D48" s="50" t="s">
        <v>29</v>
      </c>
      <c r="E48" s="65"/>
      <c r="F48" s="50"/>
      <c r="G48" s="140" t="s">
        <v>83</v>
      </c>
      <c r="H48" s="122"/>
      <c r="I48" s="127"/>
      <c r="J48" s="128"/>
      <c r="K48" s="35"/>
      <c r="L48" s="62"/>
      <c r="M48" s="34"/>
      <c r="N48" s="62"/>
      <c r="O48" s="34"/>
      <c r="P48" s="62"/>
      <c r="Q48" s="34"/>
      <c r="R48" s="62"/>
    </row>
    <row r="49" spans="1:18" ht="15.75" x14ac:dyDescent="0.3">
      <c r="A49" s="34"/>
      <c r="B49" s="106" t="s">
        <v>101</v>
      </c>
      <c r="C49" s="50"/>
      <c r="D49" s="146">
        <f>SUM(C47:C48)</f>
        <v>20000</v>
      </c>
      <c r="E49" s="147">
        <f>SUM(E47:E48)</f>
        <v>0</v>
      </c>
      <c r="F49" s="146">
        <f>D49-E49</f>
        <v>20000</v>
      </c>
      <c r="G49" s="140" t="s">
        <v>83</v>
      </c>
      <c r="H49" s="122"/>
      <c r="I49" s="127"/>
      <c r="J49" s="128"/>
      <c r="K49" s="35"/>
      <c r="L49" s="62"/>
      <c r="M49" s="34"/>
      <c r="N49" s="62"/>
      <c r="O49" s="34"/>
      <c r="P49" s="62"/>
      <c r="Q49" s="34"/>
      <c r="R49" s="62"/>
    </row>
    <row r="50" spans="1:18" x14ac:dyDescent="0.25">
      <c r="A50" s="34"/>
      <c r="B50" s="35"/>
      <c r="C50" s="50"/>
      <c r="D50" s="49"/>
      <c r="E50" s="34"/>
      <c r="F50" s="49"/>
      <c r="G50" s="35"/>
      <c r="H50" s="122"/>
      <c r="I50" s="127"/>
      <c r="J50" s="128"/>
      <c r="K50" s="35"/>
      <c r="L50" s="62"/>
      <c r="M50" s="34"/>
      <c r="N50" s="62"/>
      <c r="O50" s="34"/>
      <c r="P50" s="62"/>
      <c r="Q50" s="34"/>
      <c r="R50" s="62"/>
    </row>
    <row r="51" spans="1:18" x14ac:dyDescent="0.25">
      <c r="A51" s="34" t="s">
        <v>54</v>
      </c>
      <c r="B51" s="35"/>
      <c r="C51" s="50"/>
      <c r="D51" s="49"/>
      <c r="E51" s="34"/>
      <c r="F51" s="49"/>
      <c r="G51" s="35"/>
      <c r="H51" s="122"/>
      <c r="I51" s="127"/>
      <c r="J51" s="128"/>
      <c r="K51" s="35"/>
      <c r="L51" s="62"/>
      <c r="M51" s="34"/>
      <c r="N51" s="62"/>
      <c r="O51" s="34"/>
      <c r="P51" s="62"/>
      <c r="Q51" s="34"/>
      <c r="R51" s="62"/>
    </row>
    <row r="52" spans="1:18" ht="15.75" x14ac:dyDescent="0.3">
      <c r="A52" s="135"/>
      <c r="B52" s="136" t="s">
        <v>72</v>
      </c>
      <c r="C52" s="137">
        <f>2016+25194</f>
        <v>27210</v>
      </c>
      <c r="D52" s="138"/>
      <c r="E52" s="135"/>
      <c r="F52" s="138"/>
      <c r="G52" s="140" t="s">
        <v>83</v>
      </c>
      <c r="H52" s="139"/>
      <c r="I52" s="140" t="s">
        <v>29</v>
      </c>
      <c r="J52" s="141"/>
      <c r="K52" s="136"/>
      <c r="L52" s="141"/>
      <c r="M52" s="135"/>
      <c r="N52" s="141"/>
      <c r="O52" s="135"/>
      <c r="P52" s="141"/>
      <c r="Q52" s="135"/>
      <c r="R52" s="141"/>
    </row>
    <row r="53" spans="1:18" ht="15.75" x14ac:dyDescent="0.3">
      <c r="A53" s="135"/>
      <c r="B53" s="136" t="s">
        <v>55</v>
      </c>
      <c r="C53" s="137">
        <v>20160</v>
      </c>
      <c r="D53" s="138"/>
      <c r="E53" s="135"/>
      <c r="F53" s="138"/>
      <c r="G53" s="140" t="s">
        <v>83</v>
      </c>
      <c r="H53" s="139"/>
      <c r="I53" s="140" t="s">
        <v>108</v>
      </c>
      <c r="J53" s="141"/>
      <c r="K53" s="136"/>
      <c r="L53" s="141"/>
      <c r="M53" s="135"/>
      <c r="N53" s="141"/>
      <c r="O53" s="135"/>
      <c r="P53" s="141"/>
      <c r="Q53" s="135"/>
      <c r="R53" s="141"/>
    </row>
    <row r="54" spans="1:18" ht="15.75" x14ac:dyDescent="0.25">
      <c r="A54" s="34"/>
      <c r="B54" s="35" t="s">
        <v>208</v>
      </c>
      <c r="C54" s="50">
        <v>58000</v>
      </c>
      <c r="D54" s="49"/>
      <c r="E54" s="97">
        <f>J54</f>
        <v>63800</v>
      </c>
      <c r="F54" s="50"/>
      <c r="G54" s="117" t="s">
        <v>107</v>
      </c>
      <c r="H54" s="142">
        <v>43895</v>
      </c>
      <c r="I54" s="129" t="s">
        <v>28</v>
      </c>
      <c r="J54" s="131">
        <v>63800</v>
      </c>
      <c r="K54" s="15" t="s">
        <v>120</v>
      </c>
      <c r="L54" s="19" t="s">
        <v>121</v>
      </c>
      <c r="M54" s="34"/>
      <c r="N54" s="62"/>
      <c r="O54" s="34"/>
      <c r="P54" s="62"/>
      <c r="Q54" s="34"/>
      <c r="R54" s="62"/>
    </row>
    <row r="55" spans="1:18" ht="15.75" x14ac:dyDescent="0.25">
      <c r="A55" s="34"/>
      <c r="B55" s="67" t="s">
        <v>73</v>
      </c>
      <c r="C55" s="50"/>
      <c r="D55" s="49"/>
      <c r="E55" s="34"/>
      <c r="F55" s="49"/>
      <c r="G55" s="119"/>
      <c r="H55" s="122"/>
      <c r="I55" s="127"/>
      <c r="J55" s="128"/>
      <c r="K55" s="35"/>
      <c r="L55" s="62"/>
      <c r="M55" s="34"/>
      <c r="N55" s="62"/>
      <c r="O55" s="34"/>
      <c r="P55" s="62"/>
      <c r="Q55" s="34"/>
      <c r="R55" s="62"/>
    </row>
    <row r="56" spans="1:18" ht="15.75" x14ac:dyDescent="0.3">
      <c r="A56" s="34"/>
      <c r="B56" s="35" t="s">
        <v>65</v>
      </c>
      <c r="C56" s="50">
        <v>8000</v>
      </c>
      <c r="D56" s="50" t="s">
        <v>29</v>
      </c>
      <c r="E56" s="65" t="s">
        <v>29</v>
      </c>
      <c r="F56" s="50"/>
      <c r="G56" s="140" t="s">
        <v>83</v>
      </c>
      <c r="H56" s="122">
        <v>43931</v>
      </c>
      <c r="I56" s="132" t="s">
        <v>29</v>
      </c>
      <c r="J56" s="128"/>
      <c r="K56" s="35"/>
      <c r="L56" s="62"/>
      <c r="M56" s="34"/>
      <c r="N56" s="62"/>
      <c r="O56" s="34"/>
      <c r="P56" s="62"/>
      <c r="Q56" s="34"/>
      <c r="R56" s="62"/>
    </row>
    <row r="57" spans="1:18" ht="16.5" x14ac:dyDescent="0.3">
      <c r="A57" s="34"/>
      <c r="B57" s="106" t="s">
        <v>101</v>
      </c>
      <c r="C57" s="50"/>
      <c r="D57" s="146">
        <f>SUM(C51:C56)</f>
        <v>113370</v>
      </c>
      <c r="E57" s="147">
        <f>SUM(E51:E56)</f>
        <v>63800</v>
      </c>
      <c r="F57" s="146">
        <f>D57-E57</f>
        <v>49570</v>
      </c>
      <c r="G57" s="116"/>
      <c r="H57" s="122"/>
      <c r="I57" s="132" t="s">
        <v>383</v>
      </c>
      <c r="J57" s="128"/>
      <c r="K57" s="35"/>
      <c r="L57" s="62"/>
      <c r="M57" s="34"/>
      <c r="N57" s="62"/>
      <c r="O57" s="34"/>
      <c r="P57" s="62"/>
      <c r="Q57" s="34"/>
      <c r="R57" s="62"/>
    </row>
    <row r="58" spans="1:18" ht="15.75" x14ac:dyDescent="0.25">
      <c r="A58" s="34"/>
      <c r="B58" s="35" t="s">
        <v>29</v>
      </c>
      <c r="C58" s="50"/>
      <c r="D58" s="49"/>
      <c r="E58" s="34"/>
      <c r="F58" s="49"/>
      <c r="G58" s="119"/>
      <c r="H58" s="122"/>
      <c r="I58" s="127"/>
      <c r="J58" s="128"/>
      <c r="K58" s="35"/>
      <c r="L58" s="62"/>
      <c r="M58" s="34"/>
      <c r="N58" s="62"/>
      <c r="O58" s="34"/>
      <c r="P58" s="62"/>
      <c r="Q58" s="34"/>
      <c r="R58" s="62"/>
    </row>
    <row r="59" spans="1:18" ht="15.75" x14ac:dyDescent="0.25">
      <c r="A59" s="34" t="s">
        <v>56</v>
      </c>
      <c r="B59" s="35"/>
      <c r="C59" s="50" t="s">
        <v>29</v>
      </c>
      <c r="D59" s="49"/>
      <c r="E59" s="34"/>
      <c r="F59" s="49"/>
      <c r="G59" s="119"/>
      <c r="H59" s="122"/>
      <c r="I59" s="127"/>
      <c r="J59" s="128"/>
      <c r="K59" s="35"/>
      <c r="L59" s="62"/>
      <c r="M59" s="34"/>
      <c r="N59" s="62"/>
      <c r="O59" s="34"/>
      <c r="P59" s="62"/>
      <c r="Q59" s="34"/>
      <c r="R59" s="62"/>
    </row>
    <row r="60" spans="1:18" ht="15.75" x14ac:dyDescent="0.3">
      <c r="A60" s="135"/>
      <c r="B60" s="136" t="s">
        <v>12</v>
      </c>
      <c r="C60" s="137">
        <v>20000</v>
      </c>
      <c r="D60" s="137"/>
      <c r="E60" s="224"/>
      <c r="F60" s="137"/>
      <c r="G60" s="140" t="s">
        <v>83</v>
      </c>
      <c r="H60" s="139"/>
      <c r="I60" s="135"/>
      <c r="J60" s="141"/>
      <c r="K60" s="136"/>
      <c r="L60" s="141"/>
      <c r="M60" s="135"/>
      <c r="N60" s="141"/>
      <c r="O60" s="135"/>
      <c r="P60" s="141"/>
      <c r="Q60" s="135"/>
      <c r="R60" s="141"/>
    </row>
    <row r="61" spans="1:18" ht="15.75" x14ac:dyDescent="0.25">
      <c r="A61" s="34"/>
      <c r="B61" s="69" t="s">
        <v>75</v>
      </c>
      <c r="C61" s="50"/>
      <c r="D61" s="50"/>
      <c r="E61" s="65"/>
      <c r="F61" s="50"/>
      <c r="G61" s="116" t="s">
        <v>93</v>
      </c>
      <c r="H61" s="122">
        <v>43931</v>
      </c>
      <c r="I61" s="127"/>
      <c r="J61" s="128"/>
      <c r="K61" s="35"/>
      <c r="L61" s="62"/>
      <c r="M61" s="34"/>
      <c r="N61" s="62"/>
      <c r="O61" s="34"/>
      <c r="P61" s="62"/>
      <c r="Q61" s="34"/>
      <c r="R61" s="62"/>
    </row>
    <row r="62" spans="1:18" ht="15.75" x14ac:dyDescent="0.25">
      <c r="A62" s="34" t="s">
        <v>74</v>
      </c>
      <c r="B62" s="35"/>
      <c r="C62" s="50"/>
      <c r="D62" s="49"/>
      <c r="E62" s="34"/>
      <c r="F62" s="49"/>
      <c r="G62" s="119"/>
      <c r="H62" s="122"/>
      <c r="I62" s="127"/>
      <c r="J62" s="128"/>
      <c r="K62" s="35"/>
      <c r="L62" s="62"/>
      <c r="M62" s="34"/>
      <c r="N62" s="62"/>
      <c r="O62" s="34"/>
      <c r="P62" s="62"/>
      <c r="Q62" s="34"/>
      <c r="R62" s="62"/>
    </row>
    <row r="63" spans="1:18" ht="15.75" x14ac:dyDescent="0.25">
      <c r="A63" s="34"/>
      <c r="B63" s="35" t="s">
        <v>59</v>
      </c>
      <c r="C63" s="50">
        <v>741</v>
      </c>
      <c r="D63" s="49"/>
      <c r="E63" s="34"/>
      <c r="F63" s="49"/>
      <c r="G63" s="116" t="s">
        <v>93</v>
      </c>
      <c r="H63" s="122">
        <v>43931</v>
      </c>
      <c r="I63" s="127"/>
      <c r="J63" s="128"/>
      <c r="K63" s="35"/>
      <c r="L63" s="62"/>
      <c r="M63" s="34"/>
      <c r="N63" s="62"/>
      <c r="O63" s="34"/>
      <c r="P63" s="62"/>
      <c r="Q63" s="34"/>
      <c r="R63" s="62"/>
    </row>
    <row r="64" spans="1:18" ht="15.75" x14ac:dyDescent="0.25">
      <c r="A64" s="34"/>
      <c r="B64" s="35" t="s">
        <v>60</v>
      </c>
      <c r="C64" s="50">
        <v>500</v>
      </c>
      <c r="D64" s="50"/>
      <c r="E64" s="65"/>
      <c r="F64" s="50"/>
      <c r="G64" s="116" t="s">
        <v>93</v>
      </c>
      <c r="H64" s="122">
        <v>43931</v>
      </c>
      <c r="I64" s="127"/>
      <c r="J64" s="128"/>
      <c r="K64" s="35"/>
      <c r="L64" s="62"/>
      <c r="M64" s="34"/>
      <c r="N64" s="62"/>
      <c r="O64" s="34"/>
      <c r="P64" s="62"/>
      <c r="Q64" s="34"/>
      <c r="R64" s="62"/>
    </row>
    <row r="65" spans="1:18" ht="15.75" x14ac:dyDescent="0.25">
      <c r="A65" s="34" t="s">
        <v>76</v>
      </c>
      <c r="B65" s="35"/>
      <c r="C65" s="50"/>
      <c r="D65" s="49"/>
      <c r="E65" s="34"/>
      <c r="F65" s="49"/>
      <c r="G65" s="119"/>
      <c r="H65" s="122"/>
      <c r="I65" s="127"/>
      <c r="J65" s="128"/>
      <c r="K65" s="35"/>
      <c r="L65" s="62"/>
      <c r="M65" s="34"/>
      <c r="N65" s="62"/>
      <c r="O65" s="34"/>
      <c r="P65" s="62"/>
      <c r="Q65" s="34"/>
      <c r="R65" s="62"/>
    </row>
    <row r="66" spans="1:18" ht="14.25" customHeight="1" x14ac:dyDescent="0.25">
      <c r="A66" s="34"/>
      <c r="B66" s="35" t="s">
        <v>57</v>
      </c>
      <c r="C66" s="50">
        <v>1480</v>
      </c>
      <c r="D66" s="49"/>
      <c r="E66" s="34"/>
      <c r="F66" s="49"/>
      <c r="G66" s="116" t="s">
        <v>93</v>
      </c>
      <c r="H66" s="122">
        <v>43931</v>
      </c>
      <c r="I66" s="127"/>
      <c r="J66" s="128"/>
      <c r="K66" s="35"/>
      <c r="L66" s="62"/>
      <c r="M66" s="34"/>
      <c r="N66" s="62"/>
      <c r="O66" s="34"/>
      <c r="P66" s="62"/>
      <c r="Q66" s="34"/>
      <c r="R66" s="62"/>
    </row>
    <row r="67" spans="1:18" ht="14.25" customHeight="1" x14ac:dyDescent="0.25">
      <c r="A67" s="34"/>
      <c r="B67" s="35" t="s">
        <v>58</v>
      </c>
      <c r="C67" s="50">
        <v>500</v>
      </c>
      <c r="D67" s="49"/>
      <c r="E67" s="34"/>
      <c r="F67" s="49"/>
      <c r="G67" s="116" t="s">
        <v>93</v>
      </c>
      <c r="H67" s="122">
        <v>43931</v>
      </c>
      <c r="I67" s="127"/>
      <c r="J67" s="128"/>
      <c r="K67" s="35"/>
      <c r="L67" s="62"/>
      <c r="M67" s="34"/>
      <c r="N67" s="62"/>
      <c r="O67" s="34"/>
      <c r="P67" s="62"/>
      <c r="Q67" s="34"/>
      <c r="R67" s="62"/>
    </row>
    <row r="68" spans="1:18" ht="14.25" customHeight="1" x14ac:dyDescent="0.25">
      <c r="A68" s="68" t="s">
        <v>77</v>
      </c>
      <c r="B68" s="69"/>
      <c r="C68" s="50"/>
      <c r="D68" s="50"/>
      <c r="E68" s="65"/>
      <c r="F68" s="50"/>
      <c r="G68" s="116" t="s">
        <v>93</v>
      </c>
      <c r="H68" s="122">
        <v>43931</v>
      </c>
      <c r="I68" s="127"/>
      <c r="J68" s="128"/>
      <c r="K68" s="35"/>
      <c r="L68" s="62"/>
      <c r="M68" s="34"/>
      <c r="N68" s="62"/>
      <c r="O68" s="34"/>
      <c r="P68" s="62"/>
      <c r="Q68" s="34"/>
      <c r="R68" s="62"/>
    </row>
    <row r="69" spans="1:18" ht="14.25" customHeight="1" x14ac:dyDescent="0.25">
      <c r="A69" s="69" t="s">
        <v>78</v>
      </c>
      <c r="C69" s="50"/>
      <c r="D69" s="50"/>
      <c r="E69" s="65"/>
      <c r="F69" s="50"/>
      <c r="G69" s="116" t="s">
        <v>93</v>
      </c>
      <c r="H69" s="122">
        <v>43931</v>
      </c>
      <c r="I69" s="127"/>
      <c r="J69" s="128"/>
      <c r="K69" s="35"/>
      <c r="L69" s="62"/>
      <c r="M69" s="34"/>
      <c r="N69" s="62"/>
      <c r="O69" s="34"/>
      <c r="P69" s="62"/>
      <c r="Q69" s="34"/>
      <c r="R69" s="62"/>
    </row>
    <row r="70" spans="1:18" ht="14.25" customHeight="1" x14ac:dyDescent="0.25">
      <c r="A70" s="35" t="s">
        <v>79</v>
      </c>
      <c r="C70" s="50"/>
      <c r="D70" s="50"/>
      <c r="E70" s="65"/>
      <c r="F70" s="50"/>
      <c r="G70" s="116" t="s">
        <v>93</v>
      </c>
      <c r="H70" s="122">
        <v>43931</v>
      </c>
      <c r="I70" s="127"/>
      <c r="J70" s="128"/>
      <c r="K70" s="35"/>
      <c r="L70" s="62"/>
      <c r="M70" s="34"/>
      <c r="N70" s="62"/>
      <c r="O70" s="34"/>
      <c r="P70" s="62"/>
      <c r="Q70" s="34"/>
      <c r="R70" s="62"/>
    </row>
    <row r="71" spans="1:18" ht="14.25" customHeight="1" x14ac:dyDescent="0.25">
      <c r="A71" s="35" t="s">
        <v>80</v>
      </c>
      <c r="B71" s="35"/>
      <c r="C71" s="50"/>
      <c r="D71" s="50"/>
      <c r="E71" s="65">
        <v>149816</v>
      </c>
      <c r="F71" s="50"/>
      <c r="G71" s="119" t="s">
        <v>29</v>
      </c>
      <c r="H71" s="122"/>
      <c r="I71" s="148" t="s">
        <v>114</v>
      </c>
      <c r="J71" s="149">
        <v>149816</v>
      </c>
      <c r="K71" s="121" t="s">
        <v>115</v>
      </c>
      <c r="L71" s="62"/>
      <c r="M71" s="34"/>
      <c r="N71" s="62"/>
      <c r="O71" s="34"/>
      <c r="P71" s="62"/>
      <c r="Q71" s="34"/>
      <c r="R71" s="62"/>
    </row>
    <row r="72" spans="1:18" ht="14.25" customHeight="1" x14ac:dyDescent="0.25">
      <c r="A72" s="35"/>
      <c r="B72" s="106" t="s">
        <v>101</v>
      </c>
      <c r="C72" s="50"/>
      <c r="D72" s="146">
        <f>SUM(C59:C71)</f>
        <v>23221</v>
      </c>
      <c r="E72" s="147">
        <f>SUM(E59:E71)</f>
        <v>149816</v>
      </c>
      <c r="F72" s="146">
        <f>D72-E72</f>
        <v>-126595</v>
      </c>
      <c r="G72" s="119"/>
      <c r="H72" s="122"/>
      <c r="I72" s="148" t="s">
        <v>112</v>
      </c>
      <c r="J72" s="154"/>
      <c r="K72" s="35"/>
      <c r="L72" s="62"/>
      <c r="M72" s="34"/>
      <c r="N72" s="62"/>
      <c r="O72" s="34"/>
      <c r="P72" s="62"/>
      <c r="Q72" s="34"/>
      <c r="R72" s="62"/>
    </row>
    <row r="73" spans="1:18" ht="14.25" customHeight="1" x14ac:dyDescent="0.25">
      <c r="A73" s="35"/>
      <c r="B73" s="35"/>
      <c r="C73" s="50"/>
      <c r="D73" s="50"/>
      <c r="E73" s="65"/>
      <c r="F73" s="50"/>
      <c r="G73" s="119"/>
      <c r="H73" s="122"/>
      <c r="I73" s="127"/>
      <c r="J73" s="128"/>
      <c r="K73" s="35"/>
      <c r="L73" s="62"/>
      <c r="M73" s="34"/>
      <c r="N73" s="62"/>
      <c r="O73" s="34"/>
      <c r="P73" s="62"/>
      <c r="Q73" s="34"/>
      <c r="R73" s="62"/>
    </row>
    <row r="74" spans="1:18" ht="14.25" customHeight="1" x14ac:dyDescent="0.25">
      <c r="A74" s="34" t="s">
        <v>81</v>
      </c>
      <c r="B74" s="35"/>
      <c r="C74" s="50"/>
      <c r="D74" s="49"/>
      <c r="E74" s="65" t="s">
        <v>29</v>
      </c>
      <c r="F74" s="50"/>
      <c r="G74" s="119"/>
      <c r="H74" s="122"/>
      <c r="I74" s="127"/>
      <c r="J74" s="128"/>
      <c r="K74" s="35"/>
      <c r="L74" s="62"/>
      <c r="M74" s="34"/>
      <c r="N74" s="62"/>
      <c r="O74" s="34"/>
      <c r="P74" s="62"/>
      <c r="Q74" s="34"/>
      <c r="R74" s="62"/>
    </row>
    <row r="75" spans="1:18" ht="15.75" x14ac:dyDescent="0.25">
      <c r="A75" s="34"/>
      <c r="B75" s="35" t="s">
        <v>297</v>
      </c>
      <c r="C75" s="50">
        <v>7500</v>
      </c>
      <c r="D75" s="49"/>
      <c r="E75" s="65"/>
      <c r="F75" s="50"/>
      <c r="G75" s="116" t="s">
        <v>93</v>
      </c>
      <c r="H75" s="122">
        <v>43931</v>
      </c>
      <c r="I75" s="127"/>
      <c r="J75" s="128"/>
      <c r="K75" s="35"/>
      <c r="L75" s="62"/>
      <c r="M75" s="34"/>
      <c r="N75" s="62"/>
      <c r="O75" s="34"/>
      <c r="P75" s="62"/>
      <c r="Q75" s="34"/>
      <c r="R75" s="62"/>
    </row>
    <row r="76" spans="1:18" ht="15.75" x14ac:dyDescent="0.25">
      <c r="A76" s="34"/>
      <c r="B76" s="35" t="s">
        <v>298</v>
      </c>
      <c r="C76" s="50">
        <v>150000</v>
      </c>
      <c r="D76" s="49"/>
      <c r="E76" s="97">
        <f>'Priemier Contract'!C3</f>
        <v>74862</v>
      </c>
      <c r="F76" s="50"/>
      <c r="G76" s="120" t="s">
        <v>94</v>
      </c>
      <c r="H76" s="122">
        <v>43931</v>
      </c>
      <c r="I76" s="127" t="s">
        <v>99</v>
      </c>
      <c r="J76" s="130">
        <v>74862</v>
      </c>
      <c r="K76" s="35"/>
      <c r="L76" s="62"/>
      <c r="M76" s="34"/>
      <c r="N76" s="62"/>
      <c r="O76" s="34"/>
      <c r="P76" s="62"/>
      <c r="Q76" s="34"/>
      <c r="R76" s="62"/>
    </row>
    <row r="77" spans="1:18" ht="15.75" x14ac:dyDescent="0.25">
      <c r="A77" s="34"/>
      <c r="B77" s="35" t="s">
        <v>299</v>
      </c>
      <c r="C77" s="50">
        <v>100000</v>
      </c>
      <c r="D77" s="50" t="s">
        <v>29</v>
      </c>
      <c r="E77" s="65">
        <f>L77</f>
        <v>306700</v>
      </c>
      <c r="F77" s="50"/>
      <c r="G77" s="120" t="s">
        <v>95</v>
      </c>
      <c r="H77" s="122">
        <v>43931</v>
      </c>
      <c r="I77" s="150" t="s">
        <v>110</v>
      </c>
      <c r="J77" s="151">
        <v>302900</v>
      </c>
      <c r="K77" s="148" t="s">
        <v>96</v>
      </c>
      <c r="L77" s="149">
        <v>306700</v>
      </c>
      <c r="M77" s="35" t="s">
        <v>97</v>
      </c>
      <c r="N77" s="104">
        <v>354000</v>
      </c>
      <c r="O77" s="34" t="s">
        <v>109</v>
      </c>
      <c r="P77" s="105">
        <v>371210</v>
      </c>
      <c r="Q77" s="34" t="s">
        <v>98</v>
      </c>
      <c r="R77" s="105">
        <v>396228</v>
      </c>
    </row>
    <row r="78" spans="1:18" ht="15.75" x14ac:dyDescent="0.25">
      <c r="A78" s="34"/>
      <c r="B78" s="106" t="s">
        <v>101</v>
      </c>
      <c r="C78" s="50"/>
      <c r="D78" s="146">
        <f>SUM(C74:C77)</f>
        <v>257500</v>
      </c>
      <c r="E78" s="147">
        <f>SUM(E74:E77)</f>
        <v>381562</v>
      </c>
      <c r="F78" s="146">
        <f>D78-E78</f>
        <v>-124062</v>
      </c>
      <c r="G78" s="120"/>
      <c r="H78" s="122"/>
      <c r="I78" s="127" t="s">
        <v>119</v>
      </c>
      <c r="J78" s="130"/>
      <c r="K78" s="152" t="s">
        <v>111</v>
      </c>
      <c r="L78" s="153"/>
      <c r="M78" s="34"/>
      <c r="N78" s="105"/>
      <c r="O78" s="34"/>
      <c r="P78" s="105"/>
      <c r="Q78" s="34"/>
      <c r="R78" s="105"/>
    </row>
    <row r="79" spans="1:18" ht="15.75" x14ac:dyDescent="0.25">
      <c r="A79" s="34"/>
      <c r="B79" s="35"/>
      <c r="C79" s="50"/>
      <c r="D79" s="50"/>
      <c r="E79" s="65"/>
      <c r="F79" s="50"/>
      <c r="G79" s="120"/>
      <c r="H79" s="122"/>
      <c r="I79" s="127"/>
      <c r="J79" s="130"/>
      <c r="K79" s="35"/>
      <c r="L79" s="104"/>
      <c r="M79" s="34"/>
      <c r="N79" s="105"/>
      <c r="O79" s="34"/>
      <c r="P79" s="105"/>
      <c r="Q79" s="34"/>
      <c r="R79" s="105"/>
    </row>
    <row r="80" spans="1:18" ht="15.75" x14ac:dyDescent="0.25">
      <c r="A80" s="34"/>
      <c r="B80" s="35"/>
      <c r="C80" s="50"/>
      <c r="D80" s="49"/>
      <c r="E80" s="34"/>
      <c r="F80" s="49"/>
      <c r="G80" s="119"/>
      <c r="H80" s="122"/>
      <c r="I80" s="127"/>
      <c r="J80" s="128"/>
      <c r="K80" s="35"/>
      <c r="L80" s="62"/>
      <c r="M80" s="34"/>
      <c r="N80" s="62"/>
      <c r="O80" s="34"/>
      <c r="P80" s="62"/>
      <c r="Q80" s="34"/>
      <c r="R80" s="62"/>
    </row>
    <row r="81" spans="1:18" x14ac:dyDescent="0.25">
      <c r="A81" s="36"/>
      <c r="B81" s="143" t="s">
        <v>303</v>
      </c>
      <c r="C81" s="144">
        <f>SUM(C3:C80)</f>
        <v>1156461</v>
      </c>
      <c r="D81" s="144">
        <f>SUM(D3:D80)</f>
        <v>1156461</v>
      </c>
      <c r="E81" s="145">
        <f>E78+E72+E57+E49+E45+E38+E33+E15+E9</f>
        <v>998728.6</v>
      </c>
      <c r="F81" s="144">
        <f>F78+F72+F57+F49+F45+F38+F33+F15+F9</f>
        <v>157732.4</v>
      </c>
      <c r="G81" s="37"/>
      <c r="H81" s="124"/>
      <c r="I81" s="133"/>
      <c r="J81" s="134"/>
      <c r="K81" s="37"/>
      <c r="L81" s="63"/>
      <c r="M81" s="36"/>
      <c r="N81" s="63"/>
      <c r="O81" s="36"/>
      <c r="P81" s="63"/>
      <c r="Q81" s="36"/>
      <c r="R81" s="63"/>
    </row>
    <row r="82" spans="1:18" ht="15.75" thickBot="1" x14ac:dyDescent="0.3">
      <c r="C82" s="107"/>
      <c r="E82" s="107"/>
      <c r="F82" s="107"/>
      <c r="J82" s="107"/>
      <c r="L82" s="107"/>
      <c r="N82" s="107"/>
    </row>
    <row r="83" spans="1:18" ht="16.5" thickTop="1" x14ac:dyDescent="0.25">
      <c r="A83" s="355" t="s">
        <v>317</v>
      </c>
      <c r="B83" s="356"/>
      <c r="C83" s="356"/>
      <c r="D83" s="356"/>
      <c r="E83" s="357"/>
      <c r="F83" s="107"/>
      <c r="J83" s="107"/>
      <c r="L83" s="107"/>
      <c r="N83" s="107"/>
    </row>
    <row r="84" spans="1:18" x14ac:dyDescent="0.25">
      <c r="A84" s="353" t="s">
        <v>36</v>
      </c>
      <c r="B84" s="354"/>
      <c r="C84" s="241" t="s">
        <v>315</v>
      </c>
      <c r="D84" s="242"/>
      <c r="E84" s="243" t="s">
        <v>316</v>
      </c>
      <c r="F84" s="107"/>
      <c r="J84" s="107"/>
      <c r="L84" s="107"/>
      <c r="N84" s="107"/>
    </row>
    <row r="85" spans="1:18" x14ac:dyDescent="0.25">
      <c r="A85" s="249"/>
      <c r="B85" s="222" t="s">
        <v>308</v>
      </c>
      <c r="C85" s="219">
        <f>'Approved Project - O&amp;G Estimate'!I33</f>
        <v>1032400</v>
      </c>
      <c r="D85" s="220"/>
      <c r="E85" s="244">
        <f>E81</f>
        <v>998728.6</v>
      </c>
      <c r="F85" s="107"/>
      <c r="J85" s="107"/>
      <c r="L85" s="107"/>
      <c r="N85" s="107"/>
    </row>
    <row r="86" spans="1:18" ht="15.75" x14ac:dyDescent="0.3">
      <c r="A86" s="250"/>
      <c r="B86" s="251" t="s">
        <v>19</v>
      </c>
      <c r="C86" s="255">
        <v>77430</v>
      </c>
      <c r="D86" s="255"/>
      <c r="E86" s="256"/>
      <c r="F86" s="28"/>
    </row>
    <row r="87" spans="1:18" ht="15.75" x14ac:dyDescent="0.3">
      <c r="A87" s="250"/>
      <c r="B87" s="251" t="s">
        <v>2</v>
      </c>
      <c r="C87" s="257">
        <v>103240</v>
      </c>
      <c r="D87" s="258"/>
      <c r="E87" s="259"/>
      <c r="F87" s="28"/>
    </row>
    <row r="88" spans="1:18" ht="15.75" x14ac:dyDescent="0.3">
      <c r="A88" s="250"/>
      <c r="B88" s="251" t="s">
        <v>6</v>
      </c>
      <c r="C88" s="257">
        <v>25810</v>
      </c>
      <c r="D88" s="258"/>
      <c r="E88" s="259"/>
      <c r="F88" s="28"/>
    </row>
    <row r="89" spans="1:18" ht="15.75" x14ac:dyDescent="0.3">
      <c r="A89" s="250"/>
      <c r="B89" s="251" t="s">
        <v>304</v>
      </c>
      <c r="C89" s="257">
        <v>15486</v>
      </c>
      <c r="D89" s="258"/>
      <c r="E89" s="259"/>
      <c r="F89" s="28"/>
    </row>
    <row r="90" spans="1:18" ht="15.75" x14ac:dyDescent="0.3">
      <c r="A90" s="250"/>
      <c r="B90" s="251" t="s">
        <v>102</v>
      </c>
      <c r="C90" s="257">
        <v>103240</v>
      </c>
      <c r="D90" s="258"/>
      <c r="E90" s="259"/>
      <c r="F90" s="28"/>
    </row>
    <row r="91" spans="1:18" ht="15.75" x14ac:dyDescent="0.3">
      <c r="A91" s="250"/>
      <c r="B91" s="251" t="s">
        <v>103</v>
      </c>
      <c r="C91" s="257">
        <v>0</v>
      </c>
      <c r="D91" s="258"/>
      <c r="E91" s="259"/>
      <c r="F91" s="28"/>
    </row>
    <row r="92" spans="1:18" ht="15.75" x14ac:dyDescent="0.3">
      <c r="A92" s="252"/>
      <c r="B92" s="253" t="s">
        <v>104</v>
      </c>
      <c r="C92" s="260">
        <v>51620</v>
      </c>
      <c r="D92" s="261"/>
      <c r="E92" s="262"/>
      <c r="F92" s="108"/>
    </row>
    <row r="93" spans="1:18" ht="15.75" x14ac:dyDescent="0.3">
      <c r="A93" s="250"/>
      <c r="B93" s="222" t="s">
        <v>309</v>
      </c>
      <c r="C93" s="263"/>
      <c r="D93" s="263"/>
      <c r="E93" s="264">
        <f>'Change Orders'!C98</f>
        <v>344825.77</v>
      </c>
      <c r="F93" s="108"/>
    </row>
    <row r="94" spans="1:18" ht="15.75" x14ac:dyDescent="0.3">
      <c r="A94" s="250"/>
      <c r="B94" s="222" t="s">
        <v>310</v>
      </c>
      <c r="C94" s="265"/>
      <c r="D94" s="265"/>
      <c r="E94" s="266">
        <f>E85+E93</f>
        <v>1343554.37</v>
      </c>
      <c r="F94" s="108"/>
    </row>
    <row r="95" spans="1:18" x14ac:dyDescent="0.25">
      <c r="A95" s="249"/>
      <c r="B95" s="223" t="s">
        <v>305</v>
      </c>
      <c r="C95" s="146">
        <f>SUM(C86:C92)</f>
        <v>376826</v>
      </c>
      <c r="D95" s="146"/>
      <c r="E95" s="245">
        <f>C96-E94</f>
        <v>65671.629999999888</v>
      </c>
      <c r="F95" s="107"/>
    </row>
    <row r="96" spans="1:18" ht="15.75" thickBot="1" x14ac:dyDescent="0.3">
      <c r="A96" s="254"/>
      <c r="B96" s="246" t="s">
        <v>307</v>
      </c>
      <c r="C96" s="247">
        <f>SUM(C85:C92)</f>
        <v>1409226</v>
      </c>
      <c r="D96" s="247"/>
      <c r="E96" s="248">
        <f>SUM(E94:E95)</f>
        <v>1409226</v>
      </c>
      <c r="F96" s="107"/>
    </row>
    <row r="97" spans="1:6" ht="15.75" thickTop="1" x14ac:dyDescent="0.25">
      <c r="A97" s="35"/>
      <c r="B97" s="118"/>
      <c r="C97" s="221"/>
      <c r="D97" s="221"/>
      <c r="E97" s="221"/>
      <c r="F97" s="107"/>
    </row>
    <row r="98" spans="1:6" x14ac:dyDescent="0.25">
      <c r="A98" s="35"/>
      <c r="B98" s="118"/>
      <c r="C98" s="221"/>
      <c r="D98" s="221"/>
      <c r="E98" s="221"/>
      <c r="F98" s="107"/>
    </row>
    <row r="101" spans="1:6" x14ac:dyDescent="0.25">
      <c r="E101" s="107"/>
    </row>
    <row r="102" spans="1:6" x14ac:dyDescent="0.25">
      <c r="E102" s="107"/>
    </row>
  </sheetData>
  <mergeCells count="4">
    <mergeCell ref="A2:B2"/>
    <mergeCell ref="A1:J1"/>
    <mergeCell ref="A84:B84"/>
    <mergeCell ref="A83:E83"/>
  </mergeCells>
  <pageMargins left="0.7" right="0.7" top="0.75" bottom="0.75" header="0.3" footer="0.3"/>
  <pageSetup scale="93" orientation="landscape" r:id="rId1"/>
  <headerFooter>
    <oddFooter>&amp;L&amp;F &amp;A&amp;C&amp;P-&amp;N</oddFooter>
  </headerFooter>
  <rowBreaks count="3" manualBreakCount="3">
    <brk id="34" max="16383" man="1"/>
    <brk id="58" max="16383" man="1"/>
    <brk id="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3E18F-09E5-4BFD-8BB9-69264A9E7B57}">
  <dimension ref="A1:L106"/>
  <sheetViews>
    <sheetView tabSelected="1" topLeftCell="A76" zoomScaleNormal="100" workbookViewId="0">
      <selection activeCell="L98" sqref="L98"/>
    </sheetView>
  </sheetViews>
  <sheetFormatPr defaultRowHeight="15" x14ac:dyDescent="0.25"/>
  <cols>
    <col min="1" max="1" width="38.85546875" customWidth="1"/>
    <col min="2" max="2" width="13.42578125" style="205" customWidth="1"/>
    <col min="3" max="3" width="12.85546875" style="204" customWidth="1"/>
    <col min="4" max="4" width="11.7109375" customWidth="1"/>
    <col min="5" max="5" width="10.28515625" customWidth="1"/>
    <col min="6" max="6" width="10" customWidth="1"/>
    <col min="7" max="7" width="10.28515625" customWidth="1"/>
    <col min="8" max="8" width="10.85546875" customWidth="1"/>
    <col min="9" max="9" width="10.28515625" customWidth="1"/>
    <col min="10" max="10" width="10.5703125" customWidth="1"/>
    <col min="11" max="11" width="10" style="181" customWidth="1"/>
    <col min="12" max="12" width="10.140625" bestFit="1" customWidth="1"/>
    <col min="19" max="19" width="7.42578125" customWidth="1"/>
  </cols>
  <sheetData>
    <row r="1" spans="1:12" ht="18.75" x14ac:dyDescent="0.3">
      <c r="A1" s="358" t="s">
        <v>130</v>
      </c>
      <c r="B1" s="359"/>
      <c r="C1" s="359"/>
      <c r="D1" s="359"/>
      <c r="E1" s="359"/>
      <c r="F1" s="359"/>
      <c r="G1" s="359"/>
      <c r="H1" s="359"/>
      <c r="I1" s="359"/>
      <c r="J1" s="359"/>
      <c r="K1" s="360"/>
    </row>
    <row r="2" spans="1:12" ht="48" customHeight="1" x14ac:dyDescent="0.25">
      <c r="A2" s="158" t="s">
        <v>36</v>
      </c>
      <c r="B2" s="158" t="s">
        <v>154</v>
      </c>
      <c r="C2" s="210"/>
      <c r="D2" s="214" t="s">
        <v>288</v>
      </c>
      <c r="E2" s="214" t="s">
        <v>289</v>
      </c>
      <c r="F2" s="214" t="s">
        <v>290</v>
      </c>
      <c r="G2" s="214" t="s">
        <v>291</v>
      </c>
      <c r="H2" s="214" t="s">
        <v>292</v>
      </c>
      <c r="I2" s="214" t="s">
        <v>294</v>
      </c>
      <c r="J2" s="215" t="s">
        <v>293</v>
      </c>
      <c r="K2" s="179" t="s">
        <v>295</v>
      </c>
    </row>
    <row r="3" spans="1:12" ht="15.75" x14ac:dyDescent="0.25">
      <c r="A3" s="161" t="s">
        <v>279</v>
      </c>
      <c r="B3" s="303">
        <v>44097</v>
      </c>
      <c r="C3" s="209">
        <f>SUM(D3:K3)</f>
        <v>12000</v>
      </c>
      <c r="D3" s="170" t="s">
        <v>29</v>
      </c>
      <c r="E3" s="158"/>
      <c r="F3" s="158"/>
      <c r="G3" s="158"/>
      <c r="H3" s="180">
        <v>12000</v>
      </c>
      <c r="I3" s="158"/>
      <c r="J3" s="159" t="s">
        <v>29</v>
      </c>
      <c r="K3" s="180" t="s">
        <v>29</v>
      </c>
    </row>
    <row r="4" spans="1:12" ht="15.75" x14ac:dyDescent="0.25">
      <c r="A4" s="161"/>
      <c r="B4" s="158"/>
      <c r="C4" s="210"/>
      <c r="D4" s="170"/>
      <c r="E4" s="158"/>
      <c r="F4" s="158"/>
      <c r="G4" s="158"/>
      <c r="H4" s="158"/>
      <c r="I4" s="158"/>
      <c r="J4" s="159"/>
      <c r="K4" s="180"/>
    </row>
    <row r="5" spans="1:12" ht="15.75" x14ac:dyDescent="0.25">
      <c r="A5" s="161" t="s">
        <v>131</v>
      </c>
      <c r="B5" s="158"/>
      <c r="C5" s="210"/>
      <c r="D5" s="170"/>
      <c r="E5" s="158"/>
      <c r="F5" s="158"/>
      <c r="G5" s="158"/>
      <c r="H5" s="158"/>
      <c r="I5" s="158"/>
      <c r="J5" s="159"/>
      <c r="K5" s="179"/>
    </row>
    <row r="6" spans="1:12" x14ac:dyDescent="0.25">
      <c r="A6" s="164" t="s">
        <v>190</v>
      </c>
      <c r="B6" s="165">
        <v>43992</v>
      </c>
      <c r="C6" s="209">
        <f t="shared" ref="C6:C23" si="0">SUM(D6:K6)</f>
        <v>2367</v>
      </c>
      <c r="D6" s="166"/>
      <c r="E6" s="166"/>
      <c r="F6" s="166">
        <v>2367</v>
      </c>
      <c r="G6" s="166"/>
      <c r="H6" s="166"/>
      <c r="I6" s="166"/>
      <c r="J6" s="166"/>
      <c r="K6" s="177"/>
    </row>
    <row r="7" spans="1:12" x14ac:dyDescent="0.25">
      <c r="A7" s="164" t="s">
        <v>191</v>
      </c>
      <c r="B7" s="165">
        <v>43992</v>
      </c>
      <c r="C7" s="209">
        <f t="shared" si="0"/>
        <v>12309</v>
      </c>
      <c r="D7" s="166"/>
      <c r="E7" s="166"/>
      <c r="F7" s="167">
        <v>12309</v>
      </c>
      <c r="G7" s="166"/>
      <c r="H7" s="166"/>
      <c r="I7" s="166"/>
      <c r="J7" s="166"/>
      <c r="K7" s="177"/>
    </row>
    <row r="8" spans="1:12" x14ac:dyDescent="0.25">
      <c r="A8" s="164" t="s">
        <v>192</v>
      </c>
      <c r="B8" s="165">
        <v>43992</v>
      </c>
      <c r="C8" s="209">
        <f t="shared" si="0"/>
        <v>15320</v>
      </c>
      <c r="D8" s="166"/>
      <c r="E8" s="166">
        <v>15320</v>
      </c>
      <c r="F8" s="167"/>
      <c r="G8" s="166"/>
      <c r="H8" s="166"/>
      <c r="I8" s="166"/>
      <c r="J8" s="166"/>
      <c r="K8" s="177"/>
    </row>
    <row r="9" spans="1:12" x14ac:dyDescent="0.25">
      <c r="A9" s="198" t="s">
        <v>231</v>
      </c>
      <c r="B9" s="200">
        <v>44020</v>
      </c>
      <c r="C9" s="209">
        <f t="shared" si="0"/>
        <v>11280</v>
      </c>
      <c r="D9" s="167"/>
      <c r="E9" s="186">
        <v>11280</v>
      </c>
      <c r="F9" s="167"/>
      <c r="G9" s="166"/>
      <c r="H9" s="166"/>
      <c r="I9" s="166"/>
      <c r="J9" s="166"/>
      <c r="K9" s="177"/>
    </row>
    <row r="10" spans="1:12" x14ac:dyDescent="0.25">
      <c r="A10" s="198" t="s">
        <v>248</v>
      </c>
      <c r="B10" s="200">
        <v>44020</v>
      </c>
      <c r="C10" s="209">
        <f t="shared" si="0"/>
        <v>4016</v>
      </c>
      <c r="D10" s="167"/>
      <c r="E10" s="167"/>
      <c r="F10" s="186">
        <v>4016</v>
      </c>
      <c r="G10" s="166"/>
      <c r="H10" s="166"/>
      <c r="I10" s="166"/>
      <c r="J10" s="166"/>
      <c r="K10" s="177"/>
    </row>
    <row r="11" spans="1:12" x14ac:dyDescent="0.25">
      <c r="A11" s="198" t="s">
        <v>211</v>
      </c>
      <c r="B11" s="165">
        <v>44006</v>
      </c>
      <c r="C11" s="209">
        <f t="shared" si="0"/>
        <v>5400</v>
      </c>
      <c r="D11" s="166"/>
      <c r="E11" s="169"/>
      <c r="F11" s="186">
        <v>5400</v>
      </c>
      <c r="G11" s="166"/>
      <c r="H11" s="166"/>
      <c r="I11" s="166"/>
      <c r="J11" s="166"/>
      <c r="K11" s="177"/>
    </row>
    <row r="12" spans="1:12" x14ac:dyDescent="0.25">
      <c r="A12" s="198" t="s">
        <v>212</v>
      </c>
      <c r="B12" s="200">
        <v>44020</v>
      </c>
      <c r="C12" s="209">
        <f t="shared" si="0"/>
        <v>17150</v>
      </c>
      <c r="D12" s="167"/>
      <c r="E12" s="167" t="s">
        <v>29</v>
      </c>
      <c r="F12" s="186">
        <v>17150</v>
      </c>
      <c r="G12" s="166"/>
      <c r="H12" s="166"/>
      <c r="I12" s="166"/>
      <c r="J12" s="166"/>
      <c r="K12" s="177"/>
    </row>
    <row r="13" spans="1:12" x14ac:dyDescent="0.25">
      <c r="A13" s="198" t="s">
        <v>233</v>
      </c>
      <c r="B13" s="200">
        <v>44020</v>
      </c>
      <c r="C13" s="209">
        <f t="shared" si="0"/>
        <v>1094</v>
      </c>
      <c r="D13" s="167"/>
      <c r="E13" s="167"/>
      <c r="F13" s="186">
        <v>1094</v>
      </c>
      <c r="G13" s="166"/>
      <c r="H13" s="166"/>
      <c r="I13" s="166"/>
      <c r="J13" s="166"/>
      <c r="K13" s="177"/>
    </row>
    <row r="14" spans="1:12" x14ac:dyDescent="0.25">
      <c r="A14" s="175" t="s">
        <v>219</v>
      </c>
      <c r="B14" s="206" t="s">
        <v>239</v>
      </c>
      <c r="C14" s="209">
        <f t="shared" si="0"/>
        <v>0</v>
      </c>
      <c r="D14" s="166"/>
      <c r="E14" s="169"/>
      <c r="F14" s="188" t="s">
        <v>29</v>
      </c>
      <c r="G14" s="166"/>
      <c r="H14" s="166"/>
      <c r="I14" s="166"/>
      <c r="J14" s="166"/>
      <c r="K14" s="177"/>
      <c r="L14" t="s">
        <v>238</v>
      </c>
    </row>
    <row r="15" spans="1:12" x14ac:dyDescent="0.25">
      <c r="A15" s="198" t="s">
        <v>241</v>
      </c>
      <c r="B15" s="200">
        <v>44034</v>
      </c>
      <c r="C15" s="216">
        <f t="shared" si="0"/>
        <v>1493</v>
      </c>
      <c r="D15" s="167"/>
      <c r="E15" s="167"/>
      <c r="F15" s="186">
        <v>1493</v>
      </c>
      <c r="G15" s="166"/>
      <c r="H15" s="166"/>
      <c r="I15" s="166"/>
      <c r="J15" s="166"/>
      <c r="K15" s="177"/>
    </row>
    <row r="16" spans="1:12" x14ac:dyDescent="0.25">
      <c r="A16" s="198" t="s">
        <v>242</v>
      </c>
      <c r="B16" s="200">
        <v>44034</v>
      </c>
      <c r="C16" s="216">
        <f t="shared" si="0"/>
        <v>-1241</v>
      </c>
      <c r="D16" s="167"/>
      <c r="E16" s="167"/>
      <c r="F16" s="186">
        <v>-1241</v>
      </c>
      <c r="G16" s="166"/>
      <c r="H16" s="166"/>
      <c r="I16" s="166"/>
      <c r="J16" s="166"/>
      <c r="K16" s="177"/>
    </row>
    <row r="17" spans="1:11" x14ac:dyDescent="0.25">
      <c r="A17" s="198" t="s">
        <v>254</v>
      </c>
      <c r="B17" s="200">
        <v>44034</v>
      </c>
      <c r="C17" s="216">
        <f t="shared" si="0"/>
        <v>5663</v>
      </c>
      <c r="D17" s="167"/>
      <c r="E17" s="167"/>
      <c r="F17" s="186">
        <v>5663</v>
      </c>
      <c r="G17" s="166"/>
      <c r="H17" s="166"/>
      <c r="I17" s="166"/>
      <c r="J17" s="166"/>
      <c r="K17" s="177"/>
    </row>
    <row r="18" spans="1:11" x14ac:dyDescent="0.25">
      <c r="A18" s="198" t="s">
        <v>336</v>
      </c>
      <c r="B18" s="200">
        <v>44054</v>
      </c>
      <c r="C18" s="216">
        <f t="shared" si="0"/>
        <v>2288</v>
      </c>
      <c r="D18" s="167"/>
      <c r="E18" s="167"/>
      <c r="F18" s="186">
        <v>2288</v>
      </c>
      <c r="G18" s="166"/>
      <c r="H18" s="166"/>
      <c r="I18" s="166"/>
      <c r="J18" s="166"/>
      <c r="K18" s="177"/>
    </row>
    <row r="19" spans="1:11" x14ac:dyDescent="0.25">
      <c r="A19" s="198" t="s">
        <v>370</v>
      </c>
      <c r="B19" s="200">
        <v>44069</v>
      </c>
      <c r="C19" s="216">
        <f t="shared" si="0"/>
        <v>994</v>
      </c>
      <c r="D19" s="167"/>
      <c r="E19" s="167"/>
      <c r="F19" s="186">
        <v>994</v>
      </c>
      <c r="G19" s="166"/>
      <c r="H19" s="166"/>
      <c r="I19" s="166"/>
      <c r="J19" s="166"/>
      <c r="K19" s="177"/>
    </row>
    <row r="20" spans="1:11" x14ac:dyDescent="0.25">
      <c r="A20" s="198" t="s">
        <v>389</v>
      </c>
      <c r="B20" s="200">
        <v>44082</v>
      </c>
      <c r="C20" s="216">
        <f t="shared" si="0"/>
        <v>1094</v>
      </c>
      <c r="D20" s="167"/>
      <c r="E20" s="167"/>
      <c r="F20" s="186">
        <v>1094</v>
      </c>
      <c r="G20" s="166"/>
      <c r="H20" s="166"/>
      <c r="I20" s="166"/>
      <c r="J20" s="166"/>
      <c r="K20" s="177"/>
    </row>
    <row r="21" spans="1:11" x14ac:dyDescent="0.25">
      <c r="A21" s="198" t="s">
        <v>390</v>
      </c>
      <c r="B21" s="200">
        <v>44082</v>
      </c>
      <c r="C21" s="216">
        <f t="shared" si="0"/>
        <v>1219</v>
      </c>
      <c r="D21" s="167"/>
      <c r="E21" s="167"/>
      <c r="F21" s="186">
        <v>1219</v>
      </c>
      <c r="G21" s="166"/>
      <c r="H21" s="166"/>
      <c r="I21" s="166"/>
      <c r="J21" s="166"/>
      <c r="K21" s="177"/>
    </row>
    <row r="22" spans="1:11" x14ac:dyDescent="0.25">
      <c r="A22" s="175" t="s">
        <v>398</v>
      </c>
      <c r="B22" s="206">
        <v>44097</v>
      </c>
      <c r="C22" s="216">
        <f t="shared" si="0"/>
        <v>3305</v>
      </c>
      <c r="D22" s="167"/>
      <c r="E22" s="167"/>
      <c r="F22" s="186">
        <v>3305</v>
      </c>
      <c r="G22" s="166"/>
      <c r="H22" s="166"/>
      <c r="I22" s="166"/>
      <c r="J22" s="166"/>
      <c r="K22" s="177"/>
    </row>
    <row r="23" spans="1:11" x14ac:dyDescent="0.25">
      <c r="A23" s="175" t="s">
        <v>429</v>
      </c>
      <c r="B23" s="206">
        <v>44133</v>
      </c>
      <c r="C23" s="216">
        <f t="shared" si="0"/>
        <v>3701</v>
      </c>
      <c r="D23" s="167"/>
      <c r="E23" s="167"/>
      <c r="F23" s="186">
        <v>3701</v>
      </c>
      <c r="G23" s="166"/>
      <c r="H23" s="166"/>
      <c r="I23" s="166"/>
      <c r="J23" s="166"/>
      <c r="K23" s="177"/>
    </row>
    <row r="24" spans="1:11" x14ac:dyDescent="0.25">
      <c r="A24" s="175" t="s">
        <v>29</v>
      </c>
      <c r="B24" s="301">
        <f>'Legacy Contract'!C33</f>
        <v>87452</v>
      </c>
      <c r="C24" s="209">
        <f>SUM(C5:C23)</f>
        <v>87452</v>
      </c>
      <c r="D24" s="166"/>
      <c r="E24" s="169"/>
      <c r="F24" s="169"/>
      <c r="G24" s="166"/>
      <c r="H24" s="166"/>
      <c r="I24" s="166"/>
      <c r="J24" s="166"/>
      <c r="K24" s="177"/>
    </row>
    <row r="25" spans="1:11" x14ac:dyDescent="0.25">
      <c r="A25" s="164"/>
      <c r="B25" s="168"/>
      <c r="C25" s="211"/>
      <c r="D25" s="166"/>
      <c r="E25" s="166"/>
      <c r="F25" s="166"/>
      <c r="G25" s="166"/>
      <c r="H25" s="166"/>
      <c r="I25" s="166"/>
      <c r="J25" s="167"/>
      <c r="K25" s="177"/>
    </row>
    <row r="26" spans="1:11" x14ac:dyDescent="0.25">
      <c r="A26" s="176" t="s">
        <v>114</v>
      </c>
      <c r="B26" s="165" t="s">
        <v>29</v>
      </c>
      <c r="C26" s="212"/>
      <c r="D26" s="166" t="s">
        <v>29</v>
      </c>
      <c r="E26" s="166"/>
      <c r="F26" s="166"/>
      <c r="G26" s="166"/>
      <c r="H26" s="166"/>
      <c r="I26" s="166"/>
      <c r="J26" s="166"/>
      <c r="K26" s="177"/>
    </row>
    <row r="27" spans="1:11" x14ac:dyDescent="0.25">
      <c r="A27" s="164" t="s">
        <v>193</v>
      </c>
      <c r="B27" s="165">
        <v>43992</v>
      </c>
      <c r="C27" s="209">
        <f t="shared" ref="C27:C37" si="1">SUM(D27:K27)</f>
        <v>34687.599999999999</v>
      </c>
      <c r="D27" s="166">
        <v>34687.599999999999</v>
      </c>
      <c r="E27" s="166"/>
      <c r="F27" s="166"/>
      <c r="G27" s="166"/>
      <c r="H27" s="199"/>
      <c r="I27" s="166"/>
      <c r="J27" s="166"/>
      <c r="K27" s="177"/>
    </row>
    <row r="28" spans="1:11" x14ac:dyDescent="0.25">
      <c r="A28" s="198" t="s">
        <v>227</v>
      </c>
      <c r="B28" s="165">
        <v>43992</v>
      </c>
      <c r="C28" s="209">
        <f t="shared" si="1"/>
        <v>43002.18</v>
      </c>
      <c r="D28" s="167">
        <v>43002.18</v>
      </c>
      <c r="E28" s="166"/>
      <c r="F28" s="166"/>
      <c r="G28" s="166"/>
      <c r="H28" s="166"/>
      <c r="I28" s="166"/>
      <c r="J28" s="166"/>
      <c r="K28" s="177"/>
    </row>
    <row r="29" spans="1:11" x14ac:dyDescent="0.25">
      <c r="A29" s="198" t="s">
        <v>235</v>
      </c>
      <c r="B29" s="165">
        <v>44020</v>
      </c>
      <c r="C29" s="209">
        <f t="shared" si="1"/>
        <v>4867.95</v>
      </c>
      <c r="D29" s="167">
        <v>4867.95</v>
      </c>
      <c r="E29" s="166"/>
      <c r="F29" s="166"/>
      <c r="G29" s="166"/>
      <c r="H29" s="166"/>
      <c r="I29" s="166"/>
      <c r="J29" s="166"/>
      <c r="K29" s="177"/>
    </row>
    <row r="30" spans="1:11" x14ac:dyDescent="0.25">
      <c r="A30" s="198" t="s">
        <v>282</v>
      </c>
      <c r="B30" s="165">
        <v>44020</v>
      </c>
      <c r="C30" s="209">
        <f t="shared" si="1"/>
        <v>1612.88</v>
      </c>
      <c r="D30" s="167">
        <v>1612.88</v>
      </c>
      <c r="E30" s="166"/>
      <c r="F30" s="166"/>
      <c r="G30" s="166"/>
      <c r="H30" s="166"/>
      <c r="I30" s="166"/>
      <c r="J30" s="166"/>
      <c r="K30" s="177"/>
    </row>
    <row r="31" spans="1:11" x14ac:dyDescent="0.25">
      <c r="A31" s="198" t="s">
        <v>262</v>
      </c>
      <c r="B31" s="200">
        <v>44034</v>
      </c>
      <c r="C31" s="216">
        <f t="shared" si="1"/>
        <v>313.19</v>
      </c>
      <c r="D31" s="167">
        <v>313.19</v>
      </c>
      <c r="E31" s="166"/>
      <c r="F31" s="166"/>
      <c r="G31" s="166"/>
      <c r="H31" s="169" t="s">
        <v>29</v>
      </c>
      <c r="I31" s="166"/>
      <c r="J31" s="166"/>
      <c r="K31" s="177"/>
    </row>
    <row r="32" spans="1:11" x14ac:dyDescent="0.25">
      <c r="A32" s="198" t="s">
        <v>330</v>
      </c>
      <c r="B32" s="200">
        <v>44069</v>
      </c>
      <c r="C32" s="209">
        <f t="shared" si="1"/>
        <v>7888.43</v>
      </c>
      <c r="D32" s="167">
        <v>7888.43</v>
      </c>
      <c r="E32" s="166"/>
      <c r="F32" s="166"/>
      <c r="G32" s="166"/>
      <c r="H32" s="169"/>
      <c r="I32" s="166"/>
      <c r="J32" s="166"/>
      <c r="K32" s="177"/>
    </row>
    <row r="33" spans="1:12" x14ac:dyDescent="0.25">
      <c r="A33" s="198" t="s">
        <v>355</v>
      </c>
      <c r="B33" s="200">
        <v>44057</v>
      </c>
      <c r="C33" s="209">
        <f t="shared" si="1"/>
        <v>1660.97</v>
      </c>
      <c r="D33" s="167">
        <v>1660.97</v>
      </c>
      <c r="E33" s="166"/>
      <c r="F33" s="166"/>
      <c r="G33" s="166"/>
      <c r="H33" s="169"/>
      <c r="I33" s="166"/>
      <c r="J33" s="166"/>
      <c r="K33" s="177"/>
    </row>
    <row r="34" spans="1:12" x14ac:dyDescent="0.25">
      <c r="A34" s="198" t="s">
        <v>366</v>
      </c>
      <c r="B34" s="206" t="s">
        <v>367</v>
      </c>
      <c r="C34" s="209">
        <f t="shared" si="1"/>
        <v>0</v>
      </c>
      <c r="D34" s="169" t="s">
        <v>29</v>
      </c>
      <c r="E34" s="166"/>
      <c r="F34" s="166"/>
      <c r="G34" s="166"/>
      <c r="H34" s="169"/>
      <c r="I34" s="166"/>
      <c r="J34" s="166"/>
      <c r="K34" s="177"/>
    </row>
    <row r="35" spans="1:12" x14ac:dyDescent="0.25">
      <c r="A35" s="198" t="s">
        <v>410</v>
      </c>
      <c r="B35" s="206" t="s">
        <v>367</v>
      </c>
      <c r="C35" s="209">
        <f t="shared" si="1"/>
        <v>0</v>
      </c>
      <c r="D35" s="169">
        <v>0</v>
      </c>
      <c r="E35" s="166"/>
      <c r="F35" s="166"/>
      <c r="G35" s="166"/>
      <c r="H35" s="169"/>
      <c r="I35" s="166"/>
      <c r="J35" s="166"/>
      <c r="K35" s="177"/>
      <c r="L35" s="292" t="s">
        <v>401</v>
      </c>
    </row>
    <row r="36" spans="1:12" x14ac:dyDescent="0.25">
      <c r="A36" s="198" t="s">
        <v>365</v>
      </c>
      <c r="B36" s="200">
        <v>44069</v>
      </c>
      <c r="C36" s="209">
        <f t="shared" si="1"/>
        <v>844.56</v>
      </c>
      <c r="D36" s="167">
        <v>844.56</v>
      </c>
      <c r="E36" s="166"/>
      <c r="F36" s="166"/>
      <c r="G36" s="166"/>
      <c r="H36" s="169"/>
      <c r="I36" s="166"/>
      <c r="J36" s="166"/>
      <c r="K36" s="177"/>
    </row>
    <row r="37" spans="1:12" x14ac:dyDescent="0.25">
      <c r="A37" s="176" t="s">
        <v>409</v>
      </c>
      <c r="B37" s="296">
        <v>44083</v>
      </c>
      <c r="C37" s="297">
        <f t="shared" si="1"/>
        <v>2932.5</v>
      </c>
      <c r="D37" s="298">
        <v>2932.5</v>
      </c>
      <c r="E37" s="166"/>
      <c r="F37" s="166"/>
      <c r="G37" s="166"/>
      <c r="H37" s="169"/>
      <c r="I37" s="166"/>
      <c r="J37" s="166"/>
      <c r="K37" s="177"/>
    </row>
    <row r="38" spans="1:12" x14ac:dyDescent="0.25">
      <c r="A38" s="175" t="s">
        <v>29</v>
      </c>
      <c r="B38" s="301">
        <f>'Catalyst Contract'!C21</f>
        <v>140079.32</v>
      </c>
      <c r="C38" s="209">
        <f>SUM(C26:C37)</f>
        <v>97810.260000000009</v>
      </c>
      <c r="D38" s="169"/>
      <c r="E38" s="166"/>
      <c r="F38" s="166"/>
      <c r="G38" s="166"/>
      <c r="H38" s="169"/>
      <c r="I38" s="166"/>
      <c r="J38" s="166"/>
      <c r="K38" s="177"/>
    </row>
    <row r="39" spans="1:12" x14ac:dyDescent="0.25">
      <c r="A39" s="175" t="s">
        <v>280</v>
      </c>
      <c r="B39" s="168"/>
      <c r="C39" s="211"/>
      <c r="D39" s="169"/>
      <c r="E39" s="166"/>
      <c r="F39" s="166"/>
      <c r="G39" s="166"/>
      <c r="H39" s="166"/>
      <c r="I39" s="166"/>
      <c r="J39" s="166"/>
      <c r="K39" s="177"/>
    </row>
    <row r="40" spans="1:12" x14ac:dyDescent="0.25">
      <c r="A40" s="176" t="s">
        <v>198</v>
      </c>
      <c r="B40" s="168"/>
      <c r="C40" s="211"/>
      <c r="D40" s="166"/>
      <c r="E40" s="166"/>
      <c r="F40" s="166"/>
      <c r="G40" s="166"/>
      <c r="H40" s="166"/>
      <c r="I40" s="166"/>
      <c r="J40" s="166"/>
      <c r="K40" s="177" t="s">
        <v>29</v>
      </c>
    </row>
    <row r="41" spans="1:12" x14ac:dyDescent="0.25">
      <c r="A41" s="198" t="s">
        <v>173</v>
      </c>
      <c r="B41" s="165">
        <v>44006</v>
      </c>
      <c r="C41" s="209">
        <f>SUM(D41:K41)</f>
        <v>6011.6299999999992</v>
      </c>
      <c r="D41" s="166"/>
      <c r="E41" s="166"/>
      <c r="F41" s="166"/>
      <c r="G41" s="166"/>
      <c r="H41" s="177">
        <f>9510.23-2779.6-719</f>
        <v>6011.6299999999992</v>
      </c>
      <c r="I41" s="166"/>
      <c r="J41" s="166"/>
      <c r="K41" s="177" t="s">
        <v>29</v>
      </c>
      <c r="L41" t="s">
        <v>269</v>
      </c>
    </row>
    <row r="42" spans="1:12" x14ac:dyDescent="0.25">
      <c r="A42" s="198" t="s">
        <v>174</v>
      </c>
      <c r="B42" s="165">
        <v>44006</v>
      </c>
      <c r="C42" s="209">
        <f>SUM(D42:K42)</f>
        <v>8048.65</v>
      </c>
      <c r="D42" s="166"/>
      <c r="E42" s="166"/>
      <c r="F42" s="166"/>
      <c r="G42" s="166"/>
      <c r="H42" s="177">
        <v>8048.65</v>
      </c>
      <c r="I42" s="166"/>
      <c r="J42" s="166"/>
      <c r="K42" s="177" t="s">
        <v>29</v>
      </c>
      <c r="L42" t="s">
        <v>270</v>
      </c>
    </row>
    <row r="43" spans="1:12" x14ac:dyDescent="0.25">
      <c r="A43" s="198"/>
      <c r="B43" s="165"/>
      <c r="C43" s="209">
        <f>SUM(C40:C42)</f>
        <v>14060.279999999999</v>
      </c>
      <c r="D43" s="166"/>
      <c r="E43" s="166"/>
      <c r="F43" s="166"/>
      <c r="G43" s="166"/>
      <c r="H43" s="166"/>
      <c r="I43" s="166"/>
      <c r="J43" s="166"/>
      <c r="K43" s="177"/>
    </row>
    <row r="44" spans="1:12" x14ac:dyDescent="0.25">
      <c r="A44" s="164"/>
      <c r="B44" s="168"/>
      <c r="C44" s="211"/>
      <c r="D44" s="166"/>
      <c r="E44" s="166"/>
      <c r="F44" s="166"/>
      <c r="G44" s="166"/>
      <c r="H44" s="166"/>
      <c r="I44" s="166"/>
      <c r="J44" s="166"/>
      <c r="K44" s="177"/>
    </row>
    <row r="45" spans="1:12" x14ac:dyDescent="0.25">
      <c r="A45" s="176" t="s">
        <v>96</v>
      </c>
      <c r="B45" s="168"/>
      <c r="C45" s="211"/>
      <c r="D45" s="166"/>
      <c r="E45" s="166"/>
      <c r="F45" s="166"/>
      <c r="G45" s="166"/>
      <c r="H45" s="166"/>
      <c r="I45" s="166"/>
      <c r="J45" s="169" t="s">
        <v>29</v>
      </c>
      <c r="K45" s="177"/>
    </row>
    <row r="46" spans="1:12" x14ac:dyDescent="0.25">
      <c r="A46" s="198" t="s">
        <v>202</v>
      </c>
      <c r="B46" s="165">
        <v>44006</v>
      </c>
      <c r="C46" s="209">
        <f>SUM(D46:K46)</f>
        <v>4796</v>
      </c>
      <c r="D46" s="166"/>
      <c r="E46" s="166"/>
      <c r="F46" s="166"/>
      <c r="G46" s="166"/>
      <c r="H46" s="166"/>
      <c r="I46" s="166"/>
      <c r="J46" s="167">
        <v>4796</v>
      </c>
      <c r="K46" s="177"/>
    </row>
    <row r="47" spans="1:12" x14ac:dyDescent="0.25">
      <c r="A47" s="198" t="s">
        <v>194</v>
      </c>
      <c r="B47" s="165">
        <v>44006</v>
      </c>
      <c r="C47" s="209">
        <f>SUM(D47:K47)</f>
        <v>4500</v>
      </c>
      <c r="D47" s="166"/>
      <c r="E47" s="166"/>
      <c r="F47" s="166"/>
      <c r="G47" s="166"/>
      <c r="H47" s="166"/>
      <c r="I47" s="166"/>
      <c r="J47" s="167">
        <v>4500</v>
      </c>
      <c r="K47" s="177"/>
    </row>
    <row r="48" spans="1:12" x14ac:dyDescent="0.25">
      <c r="A48" s="175" t="s">
        <v>213</v>
      </c>
      <c r="B48" s="168"/>
      <c r="C48" s="216">
        <f>SUM(D48:K48)</f>
        <v>31500</v>
      </c>
      <c r="D48" s="166" t="s">
        <v>29</v>
      </c>
      <c r="E48" s="166"/>
      <c r="F48" s="166"/>
      <c r="G48" s="166"/>
      <c r="H48" s="166"/>
      <c r="I48" s="166"/>
      <c r="J48" s="169">
        <v>31500</v>
      </c>
      <c r="K48" s="177"/>
    </row>
    <row r="49" spans="1:11" x14ac:dyDescent="0.25">
      <c r="A49" s="175"/>
      <c r="B49" s="302">
        <f>'S&amp;S Contract'!C13</f>
        <v>40796</v>
      </c>
      <c r="C49" s="209">
        <f>SUM(C46:C48)</f>
        <v>40796</v>
      </c>
      <c r="D49" s="166"/>
      <c r="E49" s="166"/>
      <c r="F49" s="166"/>
      <c r="G49" s="166"/>
      <c r="H49" s="166"/>
      <c r="I49" s="166"/>
      <c r="J49" s="169"/>
      <c r="K49" s="177"/>
    </row>
    <row r="50" spans="1:11" x14ac:dyDescent="0.25">
      <c r="A50" s="175"/>
      <c r="B50" s="168"/>
      <c r="C50" s="211"/>
      <c r="D50" s="166"/>
      <c r="E50" s="166"/>
      <c r="F50" s="166"/>
      <c r="G50" s="166"/>
      <c r="H50" s="166"/>
      <c r="I50" s="166"/>
      <c r="J50" s="169"/>
      <c r="K50" s="177"/>
    </row>
    <row r="51" spans="1:11" x14ac:dyDescent="0.25">
      <c r="A51" s="176" t="s">
        <v>240</v>
      </c>
      <c r="B51" s="168"/>
      <c r="C51" s="211"/>
      <c r="D51" s="166"/>
      <c r="E51" s="166"/>
      <c r="F51" s="166"/>
      <c r="G51" s="166"/>
      <c r="H51" s="166"/>
      <c r="I51" s="166"/>
      <c r="J51" s="169"/>
      <c r="K51" s="177"/>
    </row>
    <row r="52" spans="1:11" x14ac:dyDescent="0.25">
      <c r="A52" s="198" t="s">
        <v>281</v>
      </c>
      <c r="B52" s="165">
        <v>44034</v>
      </c>
      <c r="C52" s="209">
        <f>SUM(D52:K52)</f>
        <v>4478.63</v>
      </c>
      <c r="D52" s="166"/>
      <c r="E52" s="166"/>
      <c r="F52" s="166"/>
      <c r="G52" s="166" t="s">
        <v>29</v>
      </c>
      <c r="H52" s="166" t="s">
        <v>29</v>
      </c>
      <c r="I52" s="166">
        <v>4478.63</v>
      </c>
      <c r="J52" s="169"/>
      <c r="K52" s="177"/>
    </row>
    <row r="53" spans="1:11" x14ac:dyDescent="0.25">
      <c r="A53" s="198"/>
      <c r="B53" s="168"/>
      <c r="C53" s="209">
        <f>SUM(C51:C52)</f>
        <v>4478.63</v>
      </c>
      <c r="D53" s="166"/>
      <c r="E53" s="166"/>
      <c r="F53" s="166"/>
      <c r="G53" s="166"/>
      <c r="H53" s="166"/>
      <c r="I53" s="166"/>
      <c r="J53" s="169"/>
      <c r="K53" s="177"/>
    </row>
    <row r="54" spans="1:11" x14ac:dyDescent="0.25">
      <c r="A54" s="175"/>
      <c r="B54" s="168"/>
      <c r="C54" s="211"/>
      <c r="D54" s="166"/>
      <c r="E54" s="166"/>
      <c r="F54" s="166"/>
      <c r="G54" s="166"/>
      <c r="H54" s="166"/>
      <c r="I54" s="166"/>
      <c r="J54" s="166"/>
      <c r="K54" s="177"/>
    </row>
    <row r="55" spans="1:11" x14ac:dyDescent="0.25">
      <c r="A55" s="176" t="s">
        <v>195</v>
      </c>
      <c r="B55" s="165" t="s">
        <v>29</v>
      </c>
      <c r="C55" s="212"/>
      <c r="D55" s="166"/>
      <c r="E55" s="166"/>
      <c r="F55" s="166"/>
      <c r="G55" s="166"/>
      <c r="H55" s="166"/>
      <c r="I55" s="166" t="s">
        <v>29</v>
      </c>
      <c r="J55" s="166"/>
      <c r="K55" s="177"/>
    </row>
    <row r="56" spans="1:11" x14ac:dyDescent="0.25">
      <c r="A56" s="164" t="s">
        <v>132</v>
      </c>
      <c r="B56" s="165">
        <v>43992</v>
      </c>
      <c r="C56" s="209">
        <f>SUM(D56:K56)</f>
        <v>3320</v>
      </c>
      <c r="D56" s="166"/>
      <c r="E56" s="166"/>
      <c r="F56" s="166"/>
      <c r="G56" s="166"/>
      <c r="H56" s="166"/>
      <c r="I56" s="166">
        <v>3320</v>
      </c>
      <c r="J56" s="166"/>
      <c r="K56" s="177"/>
    </row>
    <row r="57" spans="1:11" x14ac:dyDescent="0.25">
      <c r="A57" s="175"/>
      <c r="B57" s="168"/>
      <c r="C57" s="209">
        <f>SUM(C56:C56)</f>
        <v>3320</v>
      </c>
      <c r="D57" s="166"/>
      <c r="E57" s="166"/>
      <c r="F57" s="166"/>
      <c r="G57" s="166"/>
      <c r="H57" s="166"/>
      <c r="I57" s="169"/>
      <c r="J57" s="166"/>
      <c r="K57" s="177"/>
    </row>
    <row r="58" spans="1:11" x14ac:dyDescent="0.25">
      <c r="A58" s="176" t="s">
        <v>356</v>
      </c>
      <c r="B58" s="165" t="s">
        <v>29</v>
      </c>
      <c r="C58" s="212"/>
      <c r="D58" s="166"/>
      <c r="E58" s="166"/>
      <c r="F58" s="166"/>
      <c r="G58" s="166"/>
      <c r="H58" s="166"/>
      <c r="I58" s="166" t="s">
        <v>29</v>
      </c>
      <c r="J58" s="166"/>
      <c r="K58" s="177"/>
    </row>
    <row r="59" spans="1:11" x14ac:dyDescent="0.25">
      <c r="A59" s="175" t="s">
        <v>140</v>
      </c>
      <c r="B59" s="168"/>
      <c r="C59" s="209">
        <f>SUM(D59:K59)</f>
        <v>9856.06</v>
      </c>
      <c r="D59" s="166"/>
      <c r="E59" s="166"/>
      <c r="F59" s="166"/>
      <c r="G59" s="166"/>
      <c r="H59" s="166"/>
      <c r="I59" s="169">
        <v>9856.06</v>
      </c>
      <c r="J59" s="166"/>
      <c r="K59" s="177"/>
    </row>
    <row r="60" spans="1:11" x14ac:dyDescent="0.25">
      <c r="A60" s="175"/>
      <c r="B60" s="168"/>
      <c r="C60" s="209">
        <f>SUM(C59:C59)</f>
        <v>9856.06</v>
      </c>
      <c r="D60" s="166"/>
      <c r="E60" s="166"/>
      <c r="F60" s="166"/>
      <c r="G60" s="166"/>
      <c r="H60" s="166"/>
      <c r="I60" s="169"/>
      <c r="J60" s="166"/>
      <c r="K60" s="177"/>
    </row>
    <row r="61" spans="1:11" x14ac:dyDescent="0.25">
      <c r="A61" s="175"/>
      <c r="B61" s="168"/>
      <c r="C61" s="209"/>
      <c r="D61" s="166"/>
      <c r="E61" s="166"/>
      <c r="F61" s="166"/>
      <c r="G61" s="166"/>
      <c r="H61" s="166"/>
      <c r="I61" s="169"/>
      <c r="J61" s="166"/>
      <c r="K61" s="177"/>
    </row>
    <row r="62" spans="1:11" x14ac:dyDescent="0.25">
      <c r="A62" s="164"/>
      <c r="B62" s="168"/>
      <c r="C62" s="211"/>
      <c r="D62" s="166"/>
      <c r="E62" s="166"/>
      <c r="F62" s="166"/>
      <c r="G62" s="166"/>
      <c r="H62" s="166"/>
      <c r="I62" s="169"/>
      <c r="J62" s="166"/>
      <c r="K62" s="177"/>
    </row>
    <row r="63" spans="1:11" x14ac:dyDescent="0.25">
      <c r="A63" s="176" t="s">
        <v>196</v>
      </c>
      <c r="B63" s="165">
        <v>43992</v>
      </c>
      <c r="C63" s="209">
        <f t="shared" ref="C63:C71" si="2">SUM(D63:K63)</f>
        <v>0</v>
      </c>
      <c r="D63" s="166"/>
      <c r="E63" s="166"/>
      <c r="F63" s="166"/>
      <c r="G63" s="169" t="s">
        <v>29</v>
      </c>
      <c r="H63" s="166"/>
      <c r="I63" s="166"/>
      <c r="J63" s="166"/>
      <c r="K63" s="177"/>
    </row>
    <row r="64" spans="1:11" x14ac:dyDescent="0.25">
      <c r="A64" s="164" t="s">
        <v>197</v>
      </c>
      <c r="B64" s="168"/>
      <c r="C64" s="209">
        <f t="shared" si="2"/>
        <v>41322.68</v>
      </c>
      <c r="D64" s="166"/>
      <c r="E64" s="166"/>
      <c r="F64" s="166"/>
      <c r="G64" s="169">
        <f>50000-(-1*' Furniture,Signage &amp; Misc'!D108)</f>
        <v>41322.68</v>
      </c>
      <c r="H64" s="166"/>
      <c r="I64" s="166"/>
      <c r="J64" s="166"/>
      <c r="K64" s="177"/>
    </row>
    <row r="65" spans="1:12" x14ac:dyDescent="0.25">
      <c r="A65" s="164" t="str">
        <f>' Furniture,Signage &amp; Misc'!B108</f>
        <v>Inv 58789</v>
      </c>
      <c r="B65" s="168"/>
      <c r="C65" s="209">
        <f t="shared" si="2"/>
        <v>8677.32</v>
      </c>
      <c r="D65" s="166"/>
      <c r="E65" s="166"/>
      <c r="F65" s="166"/>
      <c r="G65" s="166">
        <f>' Furniture,Signage &amp; Misc'!D108*-1</f>
        <v>8677.32</v>
      </c>
      <c r="H65" s="166"/>
      <c r="I65" s="166"/>
      <c r="J65" s="166"/>
      <c r="K65" s="177"/>
    </row>
    <row r="66" spans="1:12" x14ac:dyDescent="0.25">
      <c r="A66" s="164" t="s">
        <v>134</v>
      </c>
      <c r="B66" s="168"/>
      <c r="C66" s="209">
        <f t="shared" si="2"/>
        <v>0</v>
      </c>
      <c r="D66" s="166"/>
      <c r="E66" s="166"/>
      <c r="F66" s="166"/>
      <c r="G66" s="166"/>
      <c r="H66" s="166"/>
      <c r="I66" s="166"/>
      <c r="J66" s="166"/>
      <c r="K66" s="177"/>
    </row>
    <row r="67" spans="1:12" x14ac:dyDescent="0.25">
      <c r="A67" s="164" t="s">
        <v>135</v>
      </c>
      <c r="B67" s="168"/>
      <c r="C67" s="209">
        <f t="shared" si="2"/>
        <v>0</v>
      </c>
      <c r="D67" s="166"/>
      <c r="E67" s="166"/>
      <c r="F67" s="166"/>
      <c r="G67" s="166"/>
      <c r="H67" s="166"/>
      <c r="I67" s="166"/>
      <c r="J67" s="166"/>
      <c r="K67" s="177"/>
    </row>
    <row r="68" spans="1:12" x14ac:dyDescent="0.25">
      <c r="A68" s="164" t="s">
        <v>136</v>
      </c>
      <c r="B68" s="168"/>
      <c r="C68" s="209">
        <f t="shared" si="2"/>
        <v>0</v>
      </c>
      <c r="D68" s="166"/>
      <c r="E68" s="166"/>
      <c r="F68" s="166"/>
      <c r="G68" s="166"/>
      <c r="H68" s="166"/>
      <c r="I68" s="166"/>
      <c r="J68" s="166"/>
      <c r="K68" s="177"/>
    </row>
    <row r="69" spans="1:12" x14ac:dyDescent="0.25">
      <c r="A69" s="164" t="s">
        <v>137</v>
      </c>
      <c r="B69" s="168"/>
      <c r="C69" s="209">
        <f t="shared" si="2"/>
        <v>0</v>
      </c>
      <c r="D69" s="166"/>
      <c r="E69" s="166"/>
      <c r="F69" s="166"/>
      <c r="G69" s="166"/>
      <c r="H69" s="166"/>
      <c r="I69" s="166"/>
      <c r="J69" s="166"/>
      <c r="K69" s="177"/>
    </row>
    <row r="70" spans="1:12" x14ac:dyDescent="0.25">
      <c r="A70" s="164" t="s">
        <v>138</v>
      </c>
      <c r="B70" s="165" t="s">
        <v>29</v>
      </c>
      <c r="C70" s="209">
        <f t="shared" si="2"/>
        <v>0</v>
      </c>
      <c r="D70" s="166"/>
      <c r="E70" s="166"/>
      <c r="F70" s="166"/>
      <c r="G70" s="169" t="s">
        <v>29</v>
      </c>
      <c r="H70" s="166"/>
      <c r="I70" s="166"/>
      <c r="J70" s="166"/>
      <c r="K70" s="177"/>
    </row>
    <row r="71" spans="1:12" x14ac:dyDescent="0.25">
      <c r="A71" s="164" t="s">
        <v>139</v>
      </c>
      <c r="B71" s="165"/>
      <c r="C71" s="209">
        <f t="shared" si="2"/>
        <v>0</v>
      </c>
      <c r="D71" s="166"/>
      <c r="E71" s="166"/>
      <c r="F71" s="166"/>
      <c r="G71" s="169"/>
      <c r="H71" s="166"/>
      <c r="I71" s="166"/>
      <c r="J71" s="166"/>
      <c r="K71" s="177"/>
    </row>
    <row r="72" spans="1:12" x14ac:dyDescent="0.25">
      <c r="A72" s="164"/>
      <c r="B72" s="165"/>
      <c r="C72" s="209">
        <f>SUM(C63:C71)</f>
        <v>50000</v>
      </c>
      <c r="D72" s="166"/>
      <c r="E72" s="166"/>
      <c r="F72" s="166"/>
      <c r="G72" s="169"/>
      <c r="H72" s="166"/>
      <c r="I72" s="166"/>
      <c r="J72" s="166"/>
      <c r="K72" s="177"/>
    </row>
    <row r="73" spans="1:12" x14ac:dyDescent="0.25">
      <c r="A73" s="164"/>
      <c r="B73" s="165"/>
      <c r="C73" s="212"/>
      <c r="D73" s="166"/>
      <c r="E73" s="166"/>
      <c r="F73" s="166"/>
      <c r="G73" s="169"/>
      <c r="H73" s="166"/>
      <c r="I73" s="166"/>
      <c r="J73" s="166"/>
      <c r="K73" s="177"/>
    </row>
    <row r="74" spans="1:12" x14ac:dyDescent="0.25">
      <c r="A74" s="176" t="s">
        <v>259</v>
      </c>
      <c r="B74" s="165"/>
      <c r="C74" s="212"/>
      <c r="D74" s="166"/>
      <c r="E74" s="166"/>
      <c r="F74" s="166"/>
      <c r="G74" s="169"/>
      <c r="H74" s="166"/>
      <c r="I74" s="166"/>
      <c r="J74" s="166"/>
      <c r="K74" s="177"/>
    </row>
    <row r="75" spans="1:12" x14ac:dyDescent="0.25">
      <c r="A75" s="164" t="s">
        <v>247</v>
      </c>
      <c r="B75" s="165">
        <v>44045</v>
      </c>
      <c r="C75" s="209">
        <f>SUM(D75:K75)</f>
        <v>170.7</v>
      </c>
      <c r="D75" s="166"/>
      <c r="E75" s="166"/>
      <c r="F75" s="166"/>
      <c r="G75" s="167">
        <v>170.7</v>
      </c>
      <c r="H75" s="166"/>
      <c r="I75" s="166"/>
      <c r="J75" s="166"/>
      <c r="K75" s="177"/>
    </row>
    <row r="76" spans="1:12" x14ac:dyDescent="0.25">
      <c r="A76" s="164" t="s">
        <v>255</v>
      </c>
      <c r="B76" s="165">
        <v>44045</v>
      </c>
      <c r="C76" s="209">
        <f>SUM(D76:K76)</f>
        <v>158.21</v>
      </c>
      <c r="D76" s="166"/>
      <c r="E76" s="166"/>
      <c r="F76" s="166"/>
      <c r="G76" s="167">
        <v>158.21</v>
      </c>
      <c r="H76" s="166"/>
      <c r="I76" s="166"/>
      <c r="J76" s="166"/>
      <c r="K76" s="177"/>
      <c r="L76" t="s">
        <v>331</v>
      </c>
    </row>
    <row r="77" spans="1:12" x14ac:dyDescent="0.25">
      <c r="A77" s="164"/>
      <c r="B77" s="165"/>
      <c r="C77" s="209">
        <f>SUM(C74:C76)</f>
        <v>328.90999999999997</v>
      </c>
      <c r="D77" s="166"/>
      <c r="E77" s="166"/>
      <c r="F77" s="166"/>
      <c r="G77" s="167"/>
      <c r="H77" s="166"/>
      <c r="I77" s="166"/>
      <c r="J77" s="166"/>
      <c r="K77" s="177"/>
    </row>
    <row r="78" spans="1:12" x14ac:dyDescent="0.25">
      <c r="A78" s="164"/>
      <c r="B78" s="165"/>
      <c r="C78" s="212"/>
      <c r="D78" s="166"/>
      <c r="E78" s="166"/>
      <c r="F78" s="166"/>
      <c r="G78" s="167"/>
      <c r="H78" s="166"/>
      <c r="I78" s="166"/>
      <c r="J78" s="166"/>
      <c r="K78" s="177"/>
    </row>
    <row r="79" spans="1:12" x14ac:dyDescent="0.25">
      <c r="A79" s="176" t="s">
        <v>260</v>
      </c>
      <c r="B79" s="168"/>
      <c r="C79" s="211"/>
      <c r="D79" s="166"/>
      <c r="E79" s="166"/>
      <c r="F79" s="166"/>
      <c r="G79" s="166"/>
      <c r="H79" s="166"/>
      <c r="I79" s="166"/>
      <c r="J79" s="166"/>
      <c r="K79" s="177"/>
    </row>
    <row r="80" spans="1:12" x14ac:dyDescent="0.25">
      <c r="A80" s="164" t="s">
        <v>271</v>
      </c>
      <c r="B80" s="165">
        <v>44034</v>
      </c>
      <c r="C80" s="209">
        <f>SUM(D80:K80)</f>
        <v>1800</v>
      </c>
      <c r="D80" s="166"/>
      <c r="E80" s="166"/>
      <c r="F80" s="166"/>
      <c r="G80" s="166"/>
      <c r="H80" s="167">
        <v>1800</v>
      </c>
      <c r="I80" s="166"/>
      <c r="J80" s="166"/>
      <c r="K80" s="177"/>
      <c r="L80" t="s">
        <v>266</v>
      </c>
    </row>
    <row r="81" spans="1:12" x14ac:dyDescent="0.25">
      <c r="A81" s="164" t="s">
        <v>272</v>
      </c>
      <c r="B81" s="165">
        <v>44034</v>
      </c>
      <c r="C81" s="209">
        <f>SUM(D81:K81)</f>
        <v>1774.97</v>
      </c>
      <c r="D81" s="166"/>
      <c r="E81" s="166"/>
      <c r="F81" s="166"/>
      <c r="G81" s="166"/>
      <c r="H81" s="167">
        <v>1774.97</v>
      </c>
      <c r="I81" s="166"/>
      <c r="J81" s="166"/>
      <c r="K81" s="177"/>
      <c r="L81" t="s">
        <v>266</v>
      </c>
    </row>
    <row r="82" spans="1:12" x14ac:dyDescent="0.25">
      <c r="A82" s="164" t="s">
        <v>378</v>
      </c>
      <c r="B82" s="168"/>
      <c r="C82" s="209">
        <f>SUM(D82:K82)</f>
        <v>1900</v>
      </c>
      <c r="D82" s="166"/>
      <c r="E82" s="166"/>
      <c r="F82" s="166"/>
      <c r="G82" s="166"/>
      <c r="H82" s="167">
        <v>1900</v>
      </c>
      <c r="I82" s="166"/>
      <c r="J82" s="166"/>
      <c r="K82" s="177"/>
      <c r="L82" t="s">
        <v>379</v>
      </c>
    </row>
    <row r="83" spans="1:12" x14ac:dyDescent="0.25">
      <c r="A83" s="164"/>
      <c r="B83" s="168"/>
      <c r="C83" s="209">
        <f>SUM(C79:C82)</f>
        <v>5474.97</v>
      </c>
      <c r="D83" s="166"/>
      <c r="E83" s="166"/>
      <c r="F83" s="166"/>
      <c r="G83" s="166"/>
      <c r="H83" s="169"/>
      <c r="I83" s="166"/>
      <c r="J83" s="166"/>
      <c r="K83" s="177"/>
    </row>
    <row r="84" spans="1:12" x14ac:dyDescent="0.25">
      <c r="A84" s="164"/>
      <c r="B84" s="168"/>
      <c r="C84" s="209" t="s">
        <v>29</v>
      </c>
      <c r="D84" s="166"/>
      <c r="E84" s="166"/>
      <c r="F84" s="166"/>
      <c r="G84" s="166"/>
      <c r="H84" s="169"/>
      <c r="I84" s="166"/>
      <c r="J84" s="166"/>
      <c r="K84" s="177"/>
    </row>
    <row r="85" spans="1:12" x14ac:dyDescent="0.25">
      <c r="A85" s="176" t="s">
        <v>265</v>
      </c>
      <c r="B85" s="168" t="s">
        <v>29</v>
      </c>
      <c r="C85" s="211"/>
      <c r="D85" s="166"/>
      <c r="E85" s="166"/>
      <c r="F85" s="166"/>
      <c r="G85" s="166"/>
      <c r="H85" s="169" t="s">
        <v>29</v>
      </c>
      <c r="I85" s="166"/>
      <c r="J85" s="166"/>
      <c r="K85" s="177"/>
    </row>
    <row r="86" spans="1:12" x14ac:dyDescent="0.25">
      <c r="A86" s="176" t="s">
        <v>345</v>
      </c>
      <c r="B86" s="165">
        <v>44006</v>
      </c>
      <c r="C86" s="209">
        <f t="shared" ref="C86:C90" si="3">SUM(D86:K86)</f>
        <v>0</v>
      </c>
      <c r="D86" s="166"/>
      <c r="E86" s="166"/>
      <c r="F86" s="166">
        <v>0</v>
      </c>
      <c r="G86" s="166"/>
      <c r="H86" s="169"/>
      <c r="I86" s="166"/>
      <c r="J86" s="166"/>
      <c r="K86" s="177"/>
      <c r="L86" t="s">
        <v>343</v>
      </c>
    </row>
    <row r="87" spans="1:12" x14ac:dyDescent="0.25">
      <c r="A87" s="176" t="s">
        <v>339</v>
      </c>
      <c r="B87" s="165">
        <v>44054</v>
      </c>
      <c r="C87" s="209">
        <f t="shared" si="3"/>
        <v>7717.66</v>
      </c>
      <c r="D87" s="166"/>
      <c r="E87" s="166"/>
      <c r="F87" s="167">
        <v>7717.66</v>
      </c>
      <c r="G87" s="166"/>
      <c r="H87" s="169"/>
      <c r="I87" s="166"/>
      <c r="J87" s="166"/>
      <c r="K87" s="177"/>
      <c r="L87" t="s">
        <v>338</v>
      </c>
    </row>
    <row r="88" spans="1:12" x14ac:dyDescent="0.25">
      <c r="A88" s="176" t="s">
        <v>340</v>
      </c>
      <c r="B88" s="165">
        <v>44054</v>
      </c>
      <c r="C88" s="209">
        <f t="shared" si="3"/>
        <v>1172</v>
      </c>
      <c r="D88" s="166"/>
      <c r="E88" s="166"/>
      <c r="F88" s="167">
        <v>1172</v>
      </c>
      <c r="G88" s="166"/>
      <c r="H88" s="169"/>
      <c r="I88" s="166"/>
      <c r="J88" s="166"/>
      <c r="K88" s="177"/>
      <c r="L88" t="s">
        <v>338</v>
      </c>
    </row>
    <row r="89" spans="1:12" x14ac:dyDescent="0.25">
      <c r="A89" s="198" t="s">
        <v>341</v>
      </c>
      <c r="B89" s="165">
        <v>44054</v>
      </c>
      <c r="C89" s="209">
        <f t="shared" si="3"/>
        <v>6490</v>
      </c>
      <c r="D89" s="166"/>
      <c r="E89" s="166"/>
      <c r="F89" s="167">
        <v>6490</v>
      </c>
      <c r="G89" s="166"/>
      <c r="H89" s="169" t="s">
        <v>29</v>
      </c>
      <c r="I89" s="166"/>
      <c r="J89" s="166"/>
      <c r="K89" s="177"/>
      <c r="L89" t="s">
        <v>338</v>
      </c>
    </row>
    <row r="90" spans="1:12" x14ac:dyDescent="0.25">
      <c r="A90" s="285" t="s">
        <v>397</v>
      </c>
      <c r="B90" s="206">
        <v>44097</v>
      </c>
      <c r="C90" s="308">
        <f t="shared" si="3"/>
        <v>3869</v>
      </c>
      <c r="D90" s="169"/>
      <c r="E90" s="166"/>
      <c r="F90" s="169">
        <v>3869</v>
      </c>
      <c r="G90" s="166"/>
      <c r="H90" s="169" t="s">
        <v>29</v>
      </c>
      <c r="I90" s="166"/>
      <c r="J90" s="166"/>
      <c r="K90" s="177"/>
      <c r="L90" t="s">
        <v>377</v>
      </c>
    </row>
    <row r="91" spans="1:12" x14ac:dyDescent="0.25">
      <c r="A91" s="175"/>
      <c r="B91" s="165"/>
      <c r="C91" s="269">
        <f>SUM(C85:C90)</f>
        <v>19248.66</v>
      </c>
      <c r="D91" s="166"/>
      <c r="E91" s="166"/>
      <c r="F91" s="166"/>
      <c r="G91" s="166"/>
      <c r="H91" s="169"/>
      <c r="I91" s="166"/>
      <c r="J91" s="166"/>
      <c r="K91" s="177"/>
    </row>
    <row r="92" spans="1:12" x14ac:dyDescent="0.25">
      <c r="A92" s="175"/>
      <c r="B92" s="168"/>
      <c r="C92" s="211"/>
      <c r="D92" s="166"/>
      <c r="E92" s="166"/>
      <c r="F92" s="166"/>
      <c r="G92" s="166"/>
      <c r="H92" s="169"/>
      <c r="I92" s="166"/>
      <c r="J92" s="166"/>
      <c r="K92" s="177"/>
    </row>
    <row r="93" spans="1:12" x14ac:dyDescent="0.25">
      <c r="A93" s="175" t="s">
        <v>142</v>
      </c>
      <c r="B93" s="165">
        <v>44034</v>
      </c>
      <c r="C93" s="212"/>
      <c r="D93" s="166"/>
      <c r="E93" s="166"/>
      <c r="F93" s="166"/>
      <c r="G93" s="166"/>
      <c r="H93" s="169"/>
      <c r="I93" s="166"/>
      <c r="J93" s="166"/>
      <c r="K93" s="189"/>
      <c r="L93" t="s">
        <v>274</v>
      </c>
    </row>
    <row r="94" spans="1:12" x14ac:dyDescent="0.25">
      <c r="A94" s="175" t="s">
        <v>214</v>
      </c>
      <c r="B94" s="165"/>
      <c r="C94" s="209">
        <f>SUM(D94:K94)</f>
        <v>0</v>
      </c>
      <c r="D94" s="166"/>
      <c r="E94" s="166"/>
      <c r="F94" s="166"/>
      <c r="G94" s="166"/>
      <c r="H94" s="169"/>
      <c r="I94" s="166"/>
      <c r="J94" s="166"/>
      <c r="K94" s="190"/>
      <c r="L94" t="s">
        <v>267</v>
      </c>
    </row>
    <row r="95" spans="1:12" x14ac:dyDescent="0.25">
      <c r="A95" s="175" t="s">
        <v>215</v>
      </c>
      <c r="B95" s="165"/>
      <c r="C95" s="209">
        <f>SUM(D95:K95)</f>
        <v>0</v>
      </c>
      <c r="D95" s="166"/>
      <c r="E95" s="166"/>
      <c r="F95" s="166"/>
      <c r="G95" s="166"/>
      <c r="H95" s="169"/>
      <c r="I95" s="166"/>
      <c r="J95" s="166"/>
      <c r="K95" s="190"/>
      <c r="L95" t="s">
        <v>268</v>
      </c>
    </row>
    <row r="96" spans="1:12" x14ac:dyDescent="0.25">
      <c r="A96" s="175"/>
      <c r="B96" s="168"/>
      <c r="C96" s="209">
        <f>SUM(C93:C95)</f>
        <v>0</v>
      </c>
      <c r="D96" s="166"/>
      <c r="E96" s="166"/>
      <c r="F96" s="166"/>
      <c r="G96" s="166"/>
      <c r="H96" s="169"/>
      <c r="I96" s="166"/>
      <c r="J96" s="166"/>
      <c r="K96" s="190"/>
      <c r="L96">
        <f>12318.22+15544.65</f>
        <v>27862.87</v>
      </c>
    </row>
    <row r="97" spans="1:12" x14ac:dyDescent="0.25">
      <c r="A97" s="175"/>
      <c r="B97" s="168"/>
      <c r="C97" s="311" t="s">
        <v>414</v>
      </c>
      <c r="D97" s="166"/>
      <c r="E97" s="166"/>
      <c r="F97" s="166"/>
      <c r="G97" s="166"/>
      <c r="H97" s="166"/>
      <c r="I97" s="166"/>
      <c r="J97" s="166"/>
      <c r="K97" s="177"/>
      <c r="L97" s="103">
        <f>C103-L96</f>
        <v>37808.759999999893</v>
      </c>
    </row>
    <row r="98" spans="1:12" x14ac:dyDescent="0.25">
      <c r="A98" s="191" t="s">
        <v>133</v>
      </c>
      <c r="B98" s="192"/>
      <c r="C98" s="213">
        <f>C96+C91+C83+C77+C72+C60+C57+C53+C49+C43+C38+C24+C3</f>
        <v>344825.77</v>
      </c>
      <c r="D98" s="193">
        <f t="shared" ref="D98:K98" si="4">SUM(D3:D97)</f>
        <v>97810.260000000009</v>
      </c>
      <c r="E98" s="160">
        <f t="shared" si="4"/>
        <v>26600</v>
      </c>
      <c r="F98" s="160">
        <f t="shared" si="4"/>
        <v>80100.66</v>
      </c>
      <c r="G98" s="160">
        <f t="shared" si="4"/>
        <v>50328.909999999996</v>
      </c>
      <c r="H98" s="160">
        <f t="shared" si="4"/>
        <v>31535.25</v>
      </c>
      <c r="I98" s="160">
        <f t="shared" si="4"/>
        <v>17654.689999999999</v>
      </c>
      <c r="J98" s="160">
        <f t="shared" si="4"/>
        <v>40796</v>
      </c>
      <c r="K98" s="160">
        <f t="shared" si="4"/>
        <v>0</v>
      </c>
    </row>
    <row r="99" spans="1:12" ht="15.75" thickBot="1" x14ac:dyDescent="0.3">
      <c r="A99" s="174" t="s">
        <v>29</v>
      </c>
      <c r="B99" s="162"/>
      <c r="C99" s="228" t="str">
        <f>IF(C98=C100," ","Checksum")</f>
        <v xml:space="preserve"> </v>
      </c>
      <c r="D99" s="225"/>
      <c r="E99" s="160"/>
      <c r="F99" s="160"/>
      <c r="G99" s="160"/>
      <c r="H99" s="160"/>
      <c r="I99" s="160"/>
      <c r="J99" s="160"/>
      <c r="K99" s="160"/>
    </row>
    <row r="100" spans="1:12" ht="15.75" thickTop="1" x14ac:dyDescent="0.25">
      <c r="A100" s="232" t="s">
        <v>306</v>
      </c>
      <c r="B100" s="233"/>
      <c r="C100" s="234">
        <f>SUM(D98:K98)</f>
        <v>344825.77</v>
      </c>
      <c r="D100" s="235"/>
      <c r="E100" s="66"/>
      <c r="F100" s="66"/>
      <c r="G100" s="66"/>
      <c r="H100" s="66"/>
      <c r="I100" s="66"/>
      <c r="J100" s="66"/>
      <c r="K100" s="178"/>
    </row>
    <row r="101" spans="1:12" x14ac:dyDescent="0.25">
      <c r="A101" s="236" t="s">
        <v>312</v>
      </c>
      <c r="B101" s="194"/>
      <c r="C101" s="227">
        <f>'O&amp;G Itemized'!E85</f>
        <v>998728.6</v>
      </c>
      <c r="D101" s="230"/>
    </row>
    <row r="102" spans="1:12" x14ac:dyDescent="0.25">
      <c r="A102" s="236" t="s">
        <v>311</v>
      </c>
      <c r="B102" s="226">
        <f>'O&amp;G Itemized'!C96</f>
        <v>1409226</v>
      </c>
      <c r="C102" s="227">
        <f>C101+C100</f>
        <v>1343554.37</v>
      </c>
      <c r="D102" s="230"/>
    </row>
    <row r="103" spans="1:12" ht="15.75" thickBot="1" x14ac:dyDescent="0.3">
      <c r="A103" s="237" t="s">
        <v>313</v>
      </c>
      <c r="B103" s="238"/>
      <c r="C103" s="239">
        <f>B102-C102</f>
        <v>65671.629999999888</v>
      </c>
      <c r="D103" s="231"/>
      <c r="E103" s="35"/>
      <c r="F103" s="35"/>
      <c r="G103" s="35"/>
      <c r="H103" s="35"/>
      <c r="I103" s="35"/>
      <c r="J103" s="35"/>
      <c r="K103" s="229"/>
    </row>
    <row r="104" spans="1:12" ht="15.75" thickTop="1" x14ac:dyDescent="0.25">
      <c r="A104" s="35"/>
      <c r="B104" s="194"/>
      <c r="C104" s="61"/>
      <c r="D104" s="35"/>
      <c r="E104" s="35"/>
      <c r="F104" s="35"/>
      <c r="G104" s="35"/>
      <c r="H104" s="35"/>
      <c r="I104" s="35"/>
      <c r="J104" s="35"/>
      <c r="K104" s="229"/>
    </row>
    <row r="106" spans="1:12" x14ac:dyDescent="0.25">
      <c r="C106" s="202" t="s">
        <v>29</v>
      </c>
      <c r="E106" s="103" t="s">
        <v>29</v>
      </c>
    </row>
  </sheetData>
  <mergeCells count="1">
    <mergeCell ref="A1:K1"/>
  </mergeCells>
  <pageMargins left="0.7" right="0.7" top="0.75" bottom="0.75" header="0.3" footer="0.3"/>
  <pageSetup scale="82" orientation="landscape" r:id="rId1"/>
  <headerFooter>
    <oddFooter>&amp;L&amp;F &amp;A&amp;C&amp;P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91884-9A85-427E-8468-FE3467473174}">
  <dimension ref="A1:M41"/>
  <sheetViews>
    <sheetView view="pageLayout" topLeftCell="A38" zoomScaleNormal="100" workbookViewId="0">
      <selection activeCell="G16" sqref="G16"/>
    </sheetView>
  </sheetViews>
  <sheetFormatPr defaultRowHeight="15" x14ac:dyDescent="0.25"/>
  <cols>
    <col min="1" max="1" width="13.42578125" style="99" customWidth="1"/>
    <col min="2" max="2" width="11.140625" style="99" customWidth="1"/>
    <col min="3" max="3" width="11.140625" customWidth="1"/>
    <col min="4" max="4" width="14.5703125" style="99" customWidth="1"/>
    <col min="5" max="6" width="14.5703125" style="204" customWidth="1"/>
  </cols>
  <sheetData>
    <row r="1" spans="1:7" x14ac:dyDescent="0.25">
      <c r="A1" s="361" t="s">
        <v>123</v>
      </c>
      <c r="B1" s="361"/>
      <c r="C1" s="361"/>
      <c r="D1" s="361"/>
      <c r="E1" s="276"/>
      <c r="F1" s="276"/>
    </row>
    <row r="2" spans="1:7" x14ac:dyDescent="0.25">
      <c r="A2" s="156" t="s">
        <v>87</v>
      </c>
      <c r="B2" s="156" t="s">
        <v>88</v>
      </c>
      <c r="C2" s="156" t="s">
        <v>89</v>
      </c>
      <c r="D2" s="156" t="s">
        <v>90</v>
      </c>
      <c r="E2" s="281" t="s">
        <v>361</v>
      </c>
      <c r="F2" s="276"/>
    </row>
    <row r="3" spans="1:7" x14ac:dyDescent="0.25">
      <c r="A3" s="156" t="s">
        <v>91</v>
      </c>
      <c r="B3" s="101">
        <v>43971</v>
      </c>
      <c r="C3" s="102">
        <v>149816</v>
      </c>
      <c r="D3" s="156"/>
      <c r="E3" s="278" t="s">
        <v>29</v>
      </c>
      <c r="F3" s="278"/>
    </row>
    <row r="4" spans="1:7" x14ac:dyDescent="0.25">
      <c r="A4" s="99" t="s">
        <v>159</v>
      </c>
      <c r="B4" s="100">
        <v>43990</v>
      </c>
      <c r="C4" s="103" t="s">
        <v>29</v>
      </c>
      <c r="D4" s="100">
        <v>43992</v>
      </c>
      <c r="E4" s="277">
        <v>-46695.5</v>
      </c>
      <c r="F4" s="277"/>
    </row>
    <row r="5" spans="1:7" x14ac:dyDescent="0.25">
      <c r="A5" s="99" t="s">
        <v>156</v>
      </c>
      <c r="B5" s="100">
        <v>43992</v>
      </c>
      <c r="C5" s="166">
        <v>34687.599999999999</v>
      </c>
      <c r="D5" s="100">
        <v>43992</v>
      </c>
      <c r="E5" s="277"/>
      <c r="F5" s="277"/>
      <c r="G5" t="s">
        <v>229</v>
      </c>
    </row>
    <row r="6" spans="1:7" x14ac:dyDescent="0.25">
      <c r="A6" s="195" t="s">
        <v>157</v>
      </c>
      <c r="B6" s="100">
        <v>43992</v>
      </c>
      <c r="C6" s="182">
        <v>43002.18</v>
      </c>
      <c r="D6" s="100">
        <v>43992</v>
      </c>
      <c r="E6" s="277"/>
      <c r="F6" s="277"/>
      <c r="G6" t="s">
        <v>230</v>
      </c>
    </row>
    <row r="7" spans="1:7" x14ac:dyDescent="0.25">
      <c r="A7" s="99" t="s">
        <v>158</v>
      </c>
      <c r="B7" s="100">
        <v>44020</v>
      </c>
      <c r="C7" s="103">
        <v>4867.95</v>
      </c>
      <c r="D7" s="100">
        <v>44020</v>
      </c>
      <c r="E7" s="277"/>
      <c r="F7" s="277"/>
      <c r="G7" t="s">
        <v>203</v>
      </c>
    </row>
    <row r="8" spans="1:7" x14ac:dyDescent="0.25">
      <c r="A8" s="99" t="s">
        <v>236</v>
      </c>
      <c r="B8" s="100">
        <v>44020</v>
      </c>
      <c r="C8" s="103">
        <v>1612.88</v>
      </c>
      <c r="D8" s="100">
        <v>44020</v>
      </c>
      <c r="E8" s="277"/>
      <c r="F8" s="277"/>
      <c r="G8" t="s">
        <v>375</v>
      </c>
    </row>
    <row r="9" spans="1:7" x14ac:dyDescent="0.25">
      <c r="A9" s="99" t="s">
        <v>237</v>
      </c>
      <c r="B9" s="100">
        <v>44020</v>
      </c>
      <c r="C9" s="103" t="s">
        <v>29</v>
      </c>
      <c r="D9" s="100">
        <v>44006</v>
      </c>
      <c r="E9" s="277">
        <v>-63252.4</v>
      </c>
      <c r="F9" s="277"/>
    </row>
    <row r="10" spans="1:7" x14ac:dyDescent="0.25">
      <c r="A10" s="99" t="s">
        <v>199</v>
      </c>
      <c r="B10" s="100">
        <v>44034</v>
      </c>
      <c r="C10" s="103">
        <v>313.19</v>
      </c>
      <c r="D10" s="100">
        <v>44034</v>
      </c>
      <c r="E10" s="277"/>
      <c r="F10" s="277"/>
      <c r="G10" t="s">
        <v>376</v>
      </c>
    </row>
    <row r="11" spans="1:7" x14ac:dyDescent="0.25">
      <c r="A11" s="218" t="s">
        <v>318</v>
      </c>
      <c r="B11" s="100">
        <v>2020</v>
      </c>
      <c r="C11" s="103" t="s">
        <v>29</v>
      </c>
      <c r="D11" s="100">
        <v>44055</v>
      </c>
      <c r="E11" s="277">
        <v>-82898.070000000007</v>
      </c>
      <c r="F11" s="277"/>
    </row>
    <row r="12" spans="1:7" x14ac:dyDescent="0.25">
      <c r="A12" s="218" t="s">
        <v>328</v>
      </c>
      <c r="B12" s="100">
        <v>44050</v>
      </c>
      <c r="C12" s="103">
        <v>7888.43</v>
      </c>
      <c r="D12" s="100">
        <v>44055</v>
      </c>
      <c r="E12" s="277"/>
      <c r="F12" s="277"/>
      <c r="G12" t="s">
        <v>329</v>
      </c>
    </row>
    <row r="13" spans="1:7" x14ac:dyDescent="0.25">
      <c r="A13" s="99" t="s">
        <v>210</v>
      </c>
      <c r="B13" s="100">
        <v>44055</v>
      </c>
      <c r="C13" s="103">
        <v>1660.97</v>
      </c>
      <c r="D13" s="100">
        <v>44055</v>
      </c>
      <c r="E13" s="277"/>
      <c r="F13" s="277"/>
      <c r="G13" t="s">
        <v>368</v>
      </c>
    </row>
    <row r="14" spans="1:7" x14ac:dyDescent="0.25">
      <c r="A14" s="272" t="s">
        <v>234</v>
      </c>
      <c r="B14" s="100">
        <v>44062</v>
      </c>
      <c r="C14" s="103"/>
      <c r="D14" s="272"/>
      <c r="E14" s="277"/>
      <c r="F14" s="277"/>
      <c r="G14" t="s">
        <v>369</v>
      </c>
    </row>
    <row r="15" spans="1:7" x14ac:dyDescent="0.25">
      <c r="A15" s="282" t="s">
        <v>408</v>
      </c>
      <c r="B15" s="293">
        <v>44060</v>
      </c>
      <c r="C15" s="197">
        <v>42269.06</v>
      </c>
      <c r="D15" s="282"/>
      <c r="E15" s="277"/>
      <c r="F15" s="277"/>
      <c r="G15" t="s">
        <v>421</v>
      </c>
    </row>
    <row r="16" spans="1:7" x14ac:dyDescent="0.25">
      <c r="A16" s="283" t="s">
        <v>364</v>
      </c>
      <c r="B16" s="293">
        <v>44064</v>
      </c>
      <c r="C16" s="279">
        <v>844.56</v>
      </c>
      <c r="D16" s="283"/>
      <c r="E16" s="277"/>
      <c r="F16" s="277"/>
      <c r="G16" t="s">
        <v>363</v>
      </c>
    </row>
    <row r="17" spans="1:13" x14ac:dyDescent="0.25">
      <c r="A17" s="272" t="s">
        <v>256</v>
      </c>
      <c r="B17" s="100">
        <v>44082</v>
      </c>
      <c r="C17" s="103">
        <v>2932.5</v>
      </c>
      <c r="D17" s="272"/>
      <c r="E17" s="277"/>
      <c r="F17" s="277"/>
      <c r="G17" t="s">
        <v>388</v>
      </c>
    </row>
    <row r="18" spans="1:13" x14ac:dyDescent="0.25">
      <c r="A18" s="299" t="s">
        <v>395</v>
      </c>
      <c r="B18" s="268">
        <v>44097</v>
      </c>
      <c r="C18" s="197" t="s">
        <v>29</v>
      </c>
      <c r="D18" s="299"/>
      <c r="E18" s="286">
        <v>-54790.03</v>
      </c>
      <c r="F18" s="277"/>
    </row>
    <row r="19" spans="1:13" x14ac:dyDescent="0.25">
      <c r="A19" s="99" t="s">
        <v>117</v>
      </c>
      <c r="C19" s="103">
        <f>SUM(C3:C18)</f>
        <v>289895.32</v>
      </c>
      <c r="E19" s="103">
        <f>SUM(E3:E18)</f>
        <v>-247636</v>
      </c>
      <c r="F19" s="202">
        <f>SUM(C19:E19)</f>
        <v>42259.320000000007</v>
      </c>
    </row>
    <row r="20" spans="1:13" x14ac:dyDescent="0.25">
      <c r="E20" s="277"/>
      <c r="F20" s="277"/>
    </row>
    <row r="21" spans="1:13" x14ac:dyDescent="0.25">
      <c r="A21" s="173" t="s">
        <v>162</v>
      </c>
      <c r="C21" s="103">
        <f>SUMIF(A3:A17,"CO#*",C3:C17)</f>
        <v>140079.32</v>
      </c>
      <c r="E21" s="277"/>
      <c r="F21" s="277"/>
    </row>
    <row r="22" spans="1:13" x14ac:dyDescent="0.25">
      <c r="M22" s="103"/>
    </row>
    <row r="23" spans="1:13" x14ac:dyDescent="0.25">
      <c r="A23" s="362" t="s">
        <v>185</v>
      </c>
      <c r="B23" s="362"/>
      <c r="C23" s="362"/>
      <c r="D23" s="362"/>
      <c r="E23" s="362"/>
      <c r="F23" s="362"/>
      <c r="G23" s="362"/>
    </row>
    <row r="24" spans="1:13" x14ac:dyDescent="0.25">
      <c r="A24" s="173" t="s">
        <v>186</v>
      </c>
    </row>
    <row r="25" spans="1:13" x14ac:dyDescent="0.25">
      <c r="A25" s="173" t="s">
        <v>189</v>
      </c>
    </row>
    <row r="26" spans="1:13" x14ac:dyDescent="0.25">
      <c r="A26" s="173" t="s">
        <v>179</v>
      </c>
      <c r="D26" s="173" t="s">
        <v>175</v>
      </c>
    </row>
    <row r="27" spans="1:13" x14ac:dyDescent="0.25">
      <c r="A27" s="173" t="s">
        <v>176</v>
      </c>
      <c r="D27" s="173" t="s">
        <v>188</v>
      </c>
    </row>
    <row r="28" spans="1:13" x14ac:dyDescent="0.25">
      <c r="A28" s="173" t="s">
        <v>177</v>
      </c>
      <c r="D28" s="173" t="s">
        <v>183</v>
      </c>
    </row>
    <row r="29" spans="1:13" x14ac:dyDescent="0.25">
      <c r="A29" s="173" t="s">
        <v>178</v>
      </c>
      <c r="D29" s="173" t="s">
        <v>183</v>
      </c>
    </row>
    <row r="30" spans="1:13" x14ac:dyDescent="0.25">
      <c r="A30" s="173" t="s">
        <v>180</v>
      </c>
      <c r="D30" s="173" t="s">
        <v>181</v>
      </c>
    </row>
    <row r="31" spans="1:13" x14ac:dyDescent="0.25">
      <c r="A31" s="173" t="s">
        <v>182</v>
      </c>
      <c r="D31" s="173" t="s">
        <v>181</v>
      </c>
    </row>
    <row r="32" spans="1:13" x14ac:dyDescent="0.25">
      <c r="A32" s="173" t="s">
        <v>184</v>
      </c>
      <c r="D32" s="173" t="s">
        <v>187</v>
      </c>
    </row>
    <row r="34" spans="1:8" x14ac:dyDescent="0.25">
      <c r="A34" s="173" t="s">
        <v>319</v>
      </c>
      <c r="D34" s="99" t="s">
        <v>320</v>
      </c>
    </row>
    <row r="36" spans="1:8" x14ac:dyDescent="0.25">
      <c r="D36" s="173" t="s">
        <v>321</v>
      </c>
    </row>
    <row r="37" spans="1:8" x14ac:dyDescent="0.25">
      <c r="D37" s="173" t="s">
        <v>322</v>
      </c>
    </row>
    <row r="38" spans="1:8" x14ac:dyDescent="0.25">
      <c r="D38" s="173" t="s">
        <v>323</v>
      </c>
    </row>
    <row r="39" spans="1:8" x14ac:dyDescent="0.25">
      <c r="D39" s="173" t="s">
        <v>324</v>
      </c>
    </row>
    <row r="40" spans="1:8" x14ac:dyDescent="0.25">
      <c r="D40" s="173"/>
    </row>
    <row r="41" spans="1:8" x14ac:dyDescent="0.25">
      <c r="A41" s="173" t="s">
        <v>326</v>
      </c>
      <c r="D41" s="173" t="s">
        <v>325</v>
      </c>
      <c r="H41" t="s">
        <v>327</v>
      </c>
    </row>
  </sheetData>
  <mergeCells count="2">
    <mergeCell ref="A1:D1"/>
    <mergeCell ref="A23:G23"/>
  </mergeCells>
  <pageMargins left="0.7" right="0.7" top="0.75" bottom="0.75" header="0.3" footer="0.3"/>
  <pageSetup scale="91" orientation="landscape" r:id="rId1"/>
  <headerFooter>
    <oddFooter>&amp;L&amp;F &amp;A&amp;C&amp;P-&amp;N</oddFooter>
  </headerFooter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D37F-6DA9-4D58-A1C8-BB599F23769B}">
  <dimension ref="A1:M36"/>
  <sheetViews>
    <sheetView view="pageLayout" topLeftCell="A9" zoomScaleNormal="100" workbookViewId="0">
      <selection activeCell="A35" sqref="A35"/>
    </sheetView>
  </sheetViews>
  <sheetFormatPr defaultRowHeight="15" x14ac:dyDescent="0.25"/>
  <cols>
    <col min="1" max="1" width="13.42578125" style="99" customWidth="1"/>
    <col min="2" max="2" width="11.140625" style="99" customWidth="1"/>
    <col min="3" max="3" width="12.28515625" customWidth="1"/>
    <col min="4" max="4" width="14.5703125" style="99" customWidth="1"/>
    <col min="5" max="5" width="10.85546875" bestFit="1" customWidth="1"/>
    <col min="6" max="6" width="14.7109375" customWidth="1"/>
    <col min="7" max="7" width="12.7109375" customWidth="1"/>
    <col min="9" max="9" width="10.140625" bestFit="1" customWidth="1"/>
  </cols>
  <sheetData>
    <row r="1" spans="1:13" x14ac:dyDescent="0.25">
      <c r="A1" s="361" t="s">
        <v>124</v>
      </c>
      <c r="B1" s="361"/>
      <c r="C1" s="361"/>
      <c r="D1" s="361"/>
    </row>
    <row r="2" spans="1:13" x14ac:dyDescent="0.25">
      <c r="A2" s="156" t="s">
        <v>87</v>
      </c>
      <c r="B2" s="156" t="s">
        <v>88</v>
      </c>
      <c r="C2" s="156" t="s">
        <v>89</v>
      </c>
      <c r="D2" s="156" t="s">
        <v>90</v>
      </c>
      <c r="E2" s="157" t="s">
        <v>127</v>
      </c>
      <c r="F2" s="281" t="s">
        <v>361</v>
      </c>
      <c r="G2" s="281" t="s">
        <v>362</v>
      </c>
    </row>
    <row r="3" spans="1:13" x14ac:dyDescent="0.25">
      <c r="A3" s="156" t="s">
        <v>91</v>
      </c>
      <c r="B3" s="101" t="s">
        <v>29</v>
      </c>
      <c r="C3" s="102">
        <v>378413</v>
      </c>
      <c r="D3" s="101">
        <v>43971</v>
      </c>
    </row>
    <row r="4" spans="1:13" x14ac:dyDescent="0.25">
      <c r="A4" s="196" t="s">
        <v>156</v>
      </c>
      <c r="B4" s="101">
        <v>43987</v>
      </c>
      <c r="C4" s="182">
        <v>2367</v>
      </c>
      <c r="D4" s="101">
        <v>43992</v>
      </c>
      <c r="H4" t="s">
        <v>424</v>
      </c>
      <c r="I4" t="s">
        <v>425</v>
      </c>
      <c r="M4" s="187" t="s">
        <v>156</v>
      </c>
    </row>
    <row r="5" spans="1:13" x14ac:dyDescent="0.25">
      <c r="A5" s="196" t="s">
        <v>157</v>
      </c>
      <c r="B5" s="101">
        <v>43990</v>
      </c>
      <c r="C5" s="183">
        <v>12309</v>
      </c>
      <c r="D5" s="101">
        <v>43992</v>
      </c>
      <c r="H5" t="s">
        <v>426</v>
      </c>
      <c r="M5" s="187" t="s">
        <v>157</v>
      </c>
    </row>
    <row r="6" spans="1:13" x14ac:dyDescent="0.25">
      <c r="A6" s="196" t="s">
        <v>158</v>
      </c>
      <c r="B6" s="101">
        <v>43990</v>
      </c>
      <c r="C6" s="182">
        <v>15320</v>
      </c>
      <c r="D6" s="101">
        <v>43992</v>
      </c>
      <c r="H6" t="s">
        <v>427</v>
      </c>
      <c r="M6" s="187" t="s">
        <v>158</v>
      </c>
    </row>
    <row r="7" spans="1:13" x14ac:dyDescent="0.25">
      <c r="A7" s="196" t="s">
        <v>232</v>
      </c>
      <c r="B7" s="101">
        <v>44020</v>
      </c>
      <c r="C7" s="102">
        <v>11280</v>
      </c>
      <c r="D7" s="101">
        <v>44020</v>
      </c>
      <c r="H7" t="s">
        <v>249</v>
      </c>
    </row>
    <row r="8" spans="1:13" x14ac:dyDescent="0.25">
      <c r="A8" s="196" t="s">
        <v>128</v>
      </c>
      <c r="B8" s="100">
        <v>43973</v>
      </c>
      <c r="C8" s="103" t="s">
        <v>29</v>
      </c>
      <c r="D8" s="100">
        <v>43978</v>
      </c>
      <c r="E8" s="103">
        <v>-1892</v>
      </c>
      <c r="F8" s="103">
        <v>-35950</v>
      </c>
      <c r="G8" s="103" t="s">
        <v>29</v>
      </c>
    </row>
    <row r="9" spans="1:13" x14ac:dyDescent="0.25">
      <c r="A9" s="196" t="s">
        <v>199</v>
      </c>
      <c r="B9" s="100">
        <v>44020</v>
      </c>
      <c r="C9" s="103">
        <v>4016</v>
      </c>
      <c r="D9" s="100">
        <v>44020</v>
      </c>
      <c r="E9" s="103"/>
      <c r="F9" s="103"/>
      <c r="G9" s="103"/>
      <c r="H9" t="s">
        <v>250</v>
      </c>
    </row>
    <row r="10" spans="1:13" x14ac:dyDescent="0.25">
      <c r="A10" s="196" t="s">
        <v>209</v>
      </c>
      <c r="B10" s="100" t="s">
        <v>29</v>
      </c>
      <c r="C10" s="103">
        <v>5400</v>
      </c>
      <c r="D10" s="100">
        <v>44006</v>
      </c>
      <c r="E10" s="103"/>
      <c r="F10" s="103"/>
      <c r="G10" s="103"/>
      <c r="H10" t="s">
        <v>200</v>
      </c>
    </row>
    <row r="11" spans="1:13" x14ac:dyDescent="0.25">
      <c r="A11" s="196" t="s">
        <v>210</v>
      </c>
      <c r="B11" s="100">
        <v>44020</v>
      </c>
      <c r="C11" s="103">
        <v>17150</v>
      </c>
      <c r="D11" s="100">
        <v>44020</v>
      </c>
      <c r="E11" s="103"/>
      <c r="F11" s="103"/>
      <c r="G11" s="103"/>
      <c r="H11" t="s">
        <v>201</v>
      </c>
    </row>
    <row r="12" spans="1:13" x14ac:dyDescent="0.25">
      <c r="A12" s="196" t="s">
        <v>207</v>
      </c>
      <c r="B12" s="100">
        <v>44006</v>
      </c>
      <c r="C12" s="103" t="s">
        <v>29</v>
      </c>
      <c r="D12" s="100">
        <v>44006</v>
      </c>
      <c r="E12" s="103">
        <v>-6610</v>
      </c>
      <c r="F12" s="103">
        <v>-89631</v>
      </c>
      <c r="G12" s="103" t="s">
        <v>29</v>
      </c>
    </row>
    <row r="13" spans="1:13" x14ac:dyDescent="0.25">
      <c r="A13" s="196" t="s">
        <v>234</v>
      </c>
      <c r="B13" s="100">
        <v>44020</v>
      </c>
      <c r="C13" s="103">
        <v>1094</v>
      </c>
      <c r="D13" s="100">
        <v>44020</v>
      </c>
      <c r="E13" s="103"/>
      <c r="F13" s="103"/>
      <c r="G13" s="103"/>
      <c r="H13" t="s">
        <v>251</v>
      </c>
    </row>
    <row r="14" spans="1:13" x14ac:dyDescent="0.25">
      <c r="A14" s="196" t="s">
        <v>243</v>
      </c>
      <c r="B14" s="100" t="s">
        <v>252</v>
      </c>
      <c r="C14" s="197" t="s">
        <v>29</v>
      </c>
      <c r="D14" s="100"/>
      <c r="E14" s="103"/>
      <c r="F14" s="103"/>
      <c r="G14" s="103"/>
      <c r="H14" t="s">
        <v>244</v>
      </c>
    </row>
    <row r="15" spans="1:13" x14ac:dyDescent="0.25">
      <c r="A15" s="173" t="s">
        <v>253</v>
      </c>
      <c r="B15" s="100"/>
      <c r="C15" s="103">
        <v>1493</v>
      </c>
      <c r="D15" s="100">
        <v>44034</v>
      </c>
      <c r="E15" s="103"/>
      <c r="F15" s="103"/>
      <c r="G15" s="103"/>
      <c r="H15" t="s">
        <v>245</v>
      </c>
    </row>
    <row r="16" spans="1:13" x14ac:dyDescent="0.25">
      <c r="A16" s="173" t="s">
        <v>256</v>
      </c>
      <c r="B16" s="100">
        <v>44021</v>
      </c>
      <c r="C16" s="103">
        <v>-1241</v>
      </c>
      <c r="D16" s="100">
        <v>44034</v>
      </c>
      <c r="E16" s="103"/>
      <c r="F16" s="103"/>
      <c r="G16" s="103"/>
      <c r="H16" t="s">
        <v>246</v>
      </c>
    </row>
    <row r="17" spans="1:9" x14ac:dyDescent="0.25">
      <c r="A17" s="173" t="s">
        <v>257</v>
      </c>
      <c r="B17" s="100">
        <v>44028</v>
      </c>
      <c r="C17" s="103">
        <v>5663</v>
      </c>
      <c r="D17" s="100">
        <v>44034</v>
      </c>
      <c r="E17" s="103"/>
      <c r="F17" s="103"/>
      <c r="G17" s="103"/>
      <c r="H17" t="s">
        <v>258</v>
      </c>
    </row>
    <row r="18" spans="1:9" x14ac:dyDescent="0.25">
      <c r="A18" s="196" t="s">
        <v>273</v>
      </c>
      <c r="B18" s="100">
        <v>44034</v>
      </c>
      <c r="C18" s="103" t="s">
        <v>29</v>
      </c>
      <c r="D18" s="100">
        <v>44034</v>
      </c>
      <c r="E18" s="103">
        <v>-21313</v>
      </c>
      <c r="F18" s="103">
        <v>-279370</v>
      </c>
      <c r="G18" s="103" t="s">
        <v>29</v>
      </c>
    </row>
    <row r="19" spans="1:9" x14ac:dyDescent="0.25">
      <c r="A19" s="196" t="s">
        <v>337</v>
      </c>
      <c r="B19" s="100">
        <v>44055</v>
      </c>
      <c r="C19" s="279">
        <v>2288</v>
      </c>
      <c r="D19" s="293">
        <v>44055</v>
      </c>
      <c r="E19" s="103"/>
      <c r="F19" s="103"/>
      <c r="G19" s="103"/>
      <c r="H19" t="s">
        <v>422</v>
      </c>
    </row>
    <row r="20" spans="1:9" x14ac:dyDescent="0.25">
      <c r="A20" s="196" t="s">
        <v>373</v>
      </c>
      <c r="B20" s="100">
        <v>44064</v>
      </c>
      <c r="C20" s="103">
        <v>994</v>
      </c>
      <c r="D20" s="100"/>
      <c r="E20" s="103"/>
      <c r="F20" s="103"/>
      <c r="G20" s="103"/>
      <c r="H20" t="s">
        <v>423</v>
      </c>
    </row>
    <row r="21" spans="1:9" x14ac:dyDescent="0.25">
      <c r="A21" s="196" t="s">
        <v>374</v>
      </c>
      <c r="B21" s="100">
        <v>44068</v>
      </c>
      <c r="C21" s="103"/>
      <c r="D21" s="100">
        <v>44069</v>
      </c>
      <c r="E21" s="103">
        <v>-22827</v>
      </c>
      <c r="F21" s="103">
        <v>-28769</v>
      </c>
      <c r="G21" s="103" t="s">
        <v>29</v>
      </c>
    </row>
    <row r="22" spans="1:9" x14ac:dyDescent="0.25">
      <c r="A22" s="196" t="s">
        <v>391</v>
      </c>
      <c r="B22" s="293">
        <v>44083</v>
      </c>
      <c r="C22" s="279">
        <v>1094</v>
      </c>
      <c r="D22" s="293">
        <v>44083</v>
      </c>
      <c r="E22" s="103"/>
      <c r="F22" s="103"/>
      <c r="G22" s="103"/>
      <c r="H22" t="s">
        <v>393</v>
      </c>
    </row>
    <row r="23" spans="1:9" x14ac:dyDescent="0.25">
      <c r="A23" s="196" t="s">
        <v>392</v>
      </c>
      <c r="B23" s="293">
        <v>44083</v>
      </c>
      <c r="C23" s="279">
        <v>1219</v>
      </c>
      <c r="D23" s="293">
        <v>44083</v>
      </c>
      <c r="E23" s="103"/>
      <c r="F23" s="103"/>
      <c r="G23" s="103"/>
      <c r="H23" t="s">
        <v>394</v>
      </c>
    </row>
    <row r="24" spans="1:9" x14ac:dyDescent="0.25">
      <c r="A24" s="304" t="s">
        <v>399</v>
      </c>
      <c r="B24" s="268">
        <v>44097</v>
      </c>
      <c r="C24" s="197">
        <v>3305</v>
      </c>
      <c r="D24" s="268">
        <v>44097</v>
      </c>
      <c r="E24" s="103"/>
      <c r="F24" s="103"/>
      <c r="G24" s="103"/>
      <c r="H24" t="s">
        <v>400</v>
      </c>
    </row>
    <row r="25" spans="1:9" x14ac:dyDescent="0.25">
      <c r="A25" s="304" t="s">
        <v>402</v>
      </c>
      <c r="B25" s="268">
        <v>44097</v>
      </c>
      <c r="C25" s="197"/>
      <c r="D25" s="299"/>
      <c r="E25" s="197">
        <v>-23108</v>
      </c>
      <c r="F25" s="197">
        <v>-5337</v>
      </c>
      <c r="G25" s="103"/>
      <c r="H25" t="s">
        <v>29</v>
      </c>
    </row>
    <row r="26" spans="1:9" x14ac:dyDescent="0.25">
      <c r="A26" s="309" t="s">
        <v>403</v>
      </c>
      <c r="B26" s="293">
        <v>44069</v>
      </c>
      <c r="C26" s="279"/>
      <c r="D26" s="310"/>
      <c r="E26" s="279"/>
      <c r="F26" s="279">
        <v>-23108</v>
      </c>
      <c r="G26" s="103"/>
      <c r="H26" t="s">
        <v>420</v>
      </c>
    </row>
    <row r="27" spans="1:9" x14ac:dyDescent="0.25">
      <c r="A27" s="309" t="s">
        <v>415</v>
      </c>
      <c r="B27" s="293">
        <v>44133</v>
      </c>
      <c r="C27" s="279">
        <v>3701</v>
      </c>
      <c r="D27" s="310" t="s">
        <v>419</v>
      </c>
      <c r="E27" s="279"/>
      <c r="F27" s="279"/>
      <c r="G27" s="103"/>
      <c r="H27" t="s">
        <v>418</v>
      </c>
    </row>
    <row r="28" spans="1:9" x14ac:dyDescent="0.25">
      <c r="A28" s="309" t="s">
        <v>417</v>
      </c>
      <c r="B28" s="293">
        <v>44160</v>
      </c>
      <c r="C28" s="279"/>
      <c r="D28" s="310" t="s">
        <v>419</v>
      </c>
      <c r="E28" s="279"/>
      <c r="F28" s="279">
        <v>-3701</v>
      </c>
      <c r="G28" s="103"/>
    </row>
    <row r="29" spans="1:9" x14ac:dyDescent="0.25">
      <c r="A29" s="99" t="s">
        <v>117</v>
      </c>
      <c r="C29" s="103">
        <f>SUM(C3:C28)</f>
        <v>465865</v>
      </c>
      <c r="E29" s="103">
        <v>0</v>
      </c>
      <c r="F29" s="103">
        <f>SUM(F3:F28)</f>
        <v>-465866</v>
      </c>
      <c r="G29" s="284">
        <f>E29+F29</f>
        <v>-465866</v>
      </c>
      <c r="I29" s="103">
        <f>C29+G29</f>
        <v>-1</v>
      </c>
    </row>
    <row r="30" spans="1:9" x14ac:dyDescent="0.25">
      <c r="A30" s="288" t="s">
        <v>127</v>
      </c>
      <c r="B30" s="100">
        <v>44069</v>
      </c>
      <c r="C30" s="103"/>
      <c r="D30" s="288"/>
      <c r="E30" s="103"/>
      <c r="F30" s="103" t="s">
        <v>29</v>
      </c>
      <c r="G30" s="284"/>
      <c r="H30" s="285" t="s">
        <v>384</v>
      </c>
      <c r="I30" s="103"/>
    </row>
    <row r="31" spans="1:9" x14ac:dyDescent="0.25">
      <c r="A31" s="288"/>
      <c r="B31" s="288"/>
      <c r="C31" s="103"/>
      <c r="D31" s="288"/>
      <c r="E31" s="103"/>
      <c r="F31" s="103"/>
      <c r="G31" s="284"/>
      <c r="I31" s="103"/>
    </row>
    <row r="32" spans="1:9" x14ac:dyDescent="0.25">
      <c r="E32" s="103" t="s">
        <v>29</v>
      </c>
    </row>
    <row r="33" spans="1:6" x14ac:dyDescent="0.25">
      <c r="A33" s="173" t="s">
        <v>162</v>
      </c>
      <c r="C33" s="103">
        <f>SUMIF(A3:A28,"CO#*",C3:C28)</f>
        <v>87452</v>
      </c>
      <c r="F33" s="103">
        <f>SUM(F3:F28)</f>
        <v>-465866</v>
      </c>
    </row>
    <row r="34" spans="1:6" x14ac:dyDescent="0.25">
      <c r="A34" s="99" t="s">
        <v>91</v>
      </c>
      <c r="C34" s="103">
        <f>F33+C33</f>
        <v>-378414</v>
      </c>
    </row>
    <row r="35" spans="1:6" x14ac:dyDescent="0.25">
      <c r="C35" s="103">
        <f>C33+C3</f>
        <v>465865</v>
      </c>
    </row>
    <row r="36" spans="1:6" x14ac:dyDescent="0.25">
      <c r="C36" s="103">
        <f>C35+F29</f>
        <v>-1</v>
      </c>
    </row>
  </sheetData>
  <mergeCells count="1">
    <mergeCell ref="A1:D1"/>
  </mergeCells>
  <pageMargins left="0.7" right="0.7" top="0.75" bottom="0.75" header="0.3" footer="0.3"/>
  <pageSetup scale="78" orientation="landscape" r:id="rId1"/>
  <headerFooter>
    <oddFooter>&amp;L&amp;F &amp;A&amp;C&amp;P-&amp;N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71099-2431-416C-98AF-AD7271AF8801}">
  <dimension ref="A1:G20"/>
  <sheetViews>
    <sheetView workbookViewId="0">
      <selection activeCell="A2" sqref="A2"/>
    </sheetView>
  </sheetViews>
  <sheetFormatPr defaultRowHeight="15" x14ac:dyDescent="0.25"/>
  <cols>
    <col min="1" max="1" width="13.42578125" style="99" customWidth="1"/>
    <col min="2" max="2" width="16.85546875" style="99" customWidth="1"/>
    <col min="3" max="3" width="11.140625" customWidth="1"/>
    <col min="4" max="4" width="14.5703125" style="99" customWidth="1"/>
    <col min="5" max="5" width="14.5703125" style="282" customWidth="1"/>
    <col min="6" max="6" width="14.28515625" customWidth="1"/>
  </cols>
  <sheetData>
    <row r="1" spans="1:7" x14ac:dyDescent="0.25">
      <c r="A1" s="361" t="s">
        <v>385</v>
      </c>
      <c r="B1" s="361"/>
      <c r="C1" s="361"/>
      <c r="D1" s="361"/>
      <c r="E1" s="281"/>
    </row>
    <row r="2" spans="1:7" x14ac:dyDescent="0.25">
      <c r="A2" s="156" t="s">
        <v>87</v>
      </c>
      <c r="B2" s="156" t="s">
        <v>88</v>
      </c>
      <c r="C2" s="156" t="s">
        <v>89</v>
      </c>
      <c r="D2" s="156" t="s">
        <v>90</v>
      </c>
      <c r="E2" s="281" t="s">
        <v>361</v>
      </c>
    </row>
    <row r="3" spans="1:7" x14ac:dyDescent="0.25">
      <c r="A3" s="156" t="s">
        <v>91</v>
      </c>
      <c r="B3" s="101" t="s">
        <v>29</v>
      </c>
      <c r="C3" s="102">
        <v>74862</v>
      </c>
      <c r="D3" s="101">
        <v>44006</v>
      </c>
      <c r="E3" s="101"/>
      <c r="F3" t="s">
        <v>276</v>
      </c>
      <c r="G3" t="s">
        <v>275</v>
      </c>
    </row>
    <row r="4" spans="1:7" x14ac:dyDescent="0.25">
      <c r="B4" s="100"/>
      <c r="C4" s="103"/>
      <c r="D4" s="100"/>
      <c r="E4" s="100"/>
    </row>
    <row r="5" spans="1:7" x14ac:dyDescent="0.25">
      <c r="B5" s="100"/>
      <c r="C5" s="103"/>
      <c r="D5" s="100"/>
      <c r="E5" s="100"/>
    </row>
    <row r="6" spans="1:7" x14ac:dyDescent="0.25">
      <c r="B6" s="100"/>
      <c r="C6" s="103"/>
      <c r="D6" s="100"/>
      <c r="E6" s="100"/>
    </row>
    <row r="7" spans="1:7" x14ac:dyDescent="0.25">
      <c r="B7" s="100"/>
      <c r="C7" s="103"/>
      <c r="D7" s="100"/>
      <c r="E7" s="100"/>
    </row>
    <row r="8" spans="1:7" x14ac:dyDescent="0.25">
      <c r="B8" s="100"/>
      <c r="C8" s="103"/>
      <c r="D8" s="100"/>
      <c r="E8" s="100"/>
    </row>
    <row r="9" spans="1:7" x14ac:dyDescent="0.25">
      <c r="C9" s="103"/>
    </row>
    <row r="10" spans="1:7" x14ac:dyDescent="0.25">
      <c r="C10" s="103"/>
    </row>
    <row r="11" spans="1:7" x14ac:dyDescent="0.25">
      <c r="A11" s="99" t="s">
        <v>117</v>
      </c>
      <c r="C11" s="103">
        <f>SUM(C3:C10)</f>
        <v>74862</v>
      </c>
      <c r="E11" s="280">
        <f>SUM(E3:E10)</f>
        <v>0</v>
      </c>
      <c r="F11" s="103">
        <f>SUM(C11:E11)</f>
        <v>74862</v>
      </c>
    </row>
    <row r="13" spans="1:7" x14ac:dyDescent="0.25">
      <c r="A13" s="173" t="s">
        <v>302</v>
      </c>
      <c r="C13" t="s">
        <v>164</v>
      </c>
    </row>
    <row r="14" spans="1:7" x14ac:dyDescent="0.25">
      <c r="A14" s="173" t="s">
        <v>163</v>
      </c>
    </row>
    <row r="15" spans="1:7" x14ac:dyDescent="0.25">
      <c r="A15" s="99" t="s">
        <v>165</v>
      </c>
      <c r="C15" s="99">
        <v>8</v>
      </c>
    </row>
    <row r="16" spans="1:7" x14ac:dyDescent="0.25">
      <c r="A16" s="173" t="s">
        <v>166</v>
      </c>
      <c r="C16" s="99">
        <v>21</v>
      </c>
    </row>
    <row r="17" spans="1:3" x14ac:dyDescent="0.25">
      <c r="A17" s="173" t="s">
        <v>167</v>
      </c>
      <c r="C17" s="99">
        <v>19</v>
      </c>
    </row>
    <row r="18" spans="1:3" x14ac:dyDescent="0.25">
      <c r="A18" s="173" t="s">
        <v>168</v>
      </c>
      <c r="C18" s="99">
        <v>21</v>
      </c>
    </row>
    <row r="20" spans="1:3" x14ac:dyDescent="0.25">
      <c r="A20" s="173" t="s">
        <v>169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03F62-25D2-40D8-809F-D19D135A0619}">
  <dimension ref="A1:F17"/>
  <sheetViews>
    <sheetView view="pageLayout" topLeftCell="A34" zoomScaleNormal="100" workbookViewId="0">
      <selection activeCell="F7" sqref="F7"/>
    </sheetView>
  </sheetViews>
  <sheetFormatPr defaultRowHeight="15" x14ac:dyDescent="0.25"/>
  <cols>
    <col min="1" max="1" width="13.42578125" style="99" customWidth="1"/>
    <col min="2" max="2" width="11.140625" style="99" customWidth="1"/>
    <col min="3" max="3" width="11.140625" customWidth="1"/>
    <col min="4" max="4" width="14.5703125" style="99" customWidth="1"/>
    <col min="5" max="5" width="10.85546875" style="282" bestFit="1" customWidth="1"/>
    <col min="6" max="6" width="11.140625" bestFit="1" customWidth="1"/>
  </cols>
  <sheetData>
    <row r="1" spans="1:6" x14ac:dyDescent="0.25">
      <c r="A1" s="361" t="s">
        <v>125</v>
      </c>
      <c r="B1" s="361"/>
      <c r="C1" s="361"/>
      <c r="D1" s="361"/>
      <c r="E1" s="281"/>
    </row>
    <row r="2" spans="1:6" x14ac:dyDescent="0.25">
      <c r="A2" s="156" t="s">
        <v>87</v>
      </c>
      <c r="B2" s="156" t="s">
        <v>88</v>
      </c>
      <c r="C2" s="156" t="s">
        <v>89</v>
      </c>
      <c r="D2" s="156" t="s">
        <v>90</v>
      </c>
      <c r="E2" s="281" t="s">
        <v>361</v>
      </c>
    </row>
    <row r="3" spans="1:6" x14ac:dyDescent="0.25">
      <c r="A3" s="156" t="s">
        <v>91</v>
      </c>
      <c r="B3" s="101" t="s">
        <v>129</v>
      </c>
      <c r="C3" s="102">
        <v>306700</v>
      </c>
      <c r="D3" s="101">
        <v>43971</v>
      </c>
      <c r="E3" s="101"/>
    </row>
    <row r="4" spans="1:6" x14ac:dyDescent="0.25">
      <c r="A4" s="99" t="s">
        <v>156</v>
      </c>
      <c r="B4" s="100">
        <v>44004</v>
      </c>
      <c r="C4" s="103">
        <v>4796</v>
      </c>
      <c r="D4" s="100">
        <v>44006</v>
      </c>
      <c r="E4" s="100"/>
      <c r="F4" t="s">
        <v>204</v>
      </c>
    </row>
    <row r="5" spans="1:6" x14ac:dyDescent="0.25">
      <c r="A5" s="99" t="s">
        <v>157</v>
      </c>
      <c r="B5" s="100">
        <v>44004</v>
      </c>
      <c r="C5" s="103">
        <v>4500</v>
      </c>
      <c r="D5" s="100">
        <v>44006</v>
      </c>
      <c r="E5" s="100"/>
      <c r="F5" t="s">
        <v>205</v>
      </c>
    </row>
    <row r="6" spans="1:6" x14ac:dyDescent="0.25">
      <c r="A6" s="99" t="s">
        <v>158</v>
      </c>
      <c r="B6" s="100">
        <v>44055</v>
      </c>
      <c r="C6" s="279">
        <v>31500</v>
      </c>
      <c r="D6" s="100"/>
      <c r="E6" s="100"/>
      <c r="F6" t="s">
        <v>386</v>
      </c>
    </row>
    <row r="7" spans="1:6" x14ac:dyDescent="0.25">
      <c r="A7" s="290">
        <v>1648189</v>
      </c>
      <c r="B7" s="100">
        <v>44070</v>
      </c>
      <c r="C7" s="103"/>
      <c r="D7" s="100"/>
      <c r="E7" s="280">
        <v>-347496</v>
      </c>
    </row>
    <row r="8" spans="1:6" x14ac:dyDescent="0.25">
      <c r="B8" s="100"/>
      <c r="C8" s="103"/>
      <c r="D8" s="100"/>
      <c r="E8" s="100"/>
    </row>
    <row r="9" spans="1:6" x14ac:dyDescent="0.25">
      <c r="C9" s="103"/>
    </row>
    <row r="10" spans="1:6" x14ac:dyDescent="0.25">
      <c r="C10" s="103"/>
    </row>
    <row r="11" spans="1:6" x14ac:dyDescent="0.25">
      <c r="A11" s="99" t="s">
        <v>117</v>
      </c>
      <c r="C11" s="103">
        <f>SUM(C3:C10)</f>
        <v>347496</v>
      </c>
      <c r="E11" s="280">
        <f>SUM(E3:E10)</f>
        <v>-347496</v>
      </c>
      <c r="F11" s="103">
        <f>SUM(C11:E11)</f>
        <v>0</v>
      </c>
    </row>
    <row r="13" spans="1:6" x14ac:dyDescent="0.25">
      <c r="A13" s="99" t="s">
        <v>162</v>
      </c>
      <c r="C13" s="103">
        <f>SUMIF(A3:A10,"CO#*",C3:C10)</f>
        <v>40796</v>
      </c>
    </row>
    <row r="17" spans="1:1" x14ac:dyDescent="0.25">
      <c r="A17" s="173" t="s">
        <v>206</v>
      </c>
    </row>
  </sheetData>
  <mergeCells count="1">
    <mergeCell ref="A1:D1"/>
  </mergeCells>
  <pageMargins left="0.7" right="0.7" top="0.75" bottom="0.75" header="0.3" footer="0.3"/>
  <pageSetup orientation="landscape" horizontalDpi="4294967295" verticalDpi="4294967295" r:id="rId1"/>
  <headerFooter>
    <oddFooter>&amp;L&amp;F &amp;A&amp;C&amp;P-&amp;N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E1E9-F9A8-429B-92F4-E065F99E0FB5}">
  <dimension ref="A1:H11"/>
  <sheetViews>
    <sheetView workbookViewId="0">
      <selection activeCell="F5" sqref="F5"/>
    </sheetView>
  </sheetViews>
  <sheetFormatPr defaultRowHeight="15" x14ac:dyDescent="0.25"/>
  <cols>
    <col min="1" max="1" width="13.42578125" style="99" customWidth="1"/>
    <col min="2" max="2" width="11.140625" style="99" customWidth="1"/>
    <col min="3" max="3" width="11.140625" customWidth="1"/>
    <col min="4" max="4" width="14.5703125" style="99" customWidth="1"/>
    <col min="5" max="5" width="14.5703125" style="274" customWidth="1"/>
    <col min="7" max="7" width="9.7109375" bestFit="1" customWidth="1"/>
  </cols>
  <sheetData>
    <row r="1" spans="1:8" x14ac:dyDescent="0.25">
      <c r="A1" s="361" t="s">
        <v>126</v>
      </c>
      <c r="B1" s="361"/>
      <c r="C1" s="361"/>
      <c r="D1" s="361"/>
      <c r="E1" s="273"/>
    </row>
    <row r="2" spans="1:8" x14ac:dyDescent="0.25">
      <c r="A2" s="156" t="s">
        <v>87</v>
      </c>
      <c r="B2" s="156" t="s">
        <v>88</v>
      </c>
      <c r="C2" s="156" t="s">
        <v>89</v>
      </c>
      <c r="D2" s="156" t="s">
        <v>90</v>
      </c>
      <c r="E2" s="273" t="s">
        <v>357</v>
      </c>
      <c r="F2" s="361" t="s">
        <v>216</v>
      </c>
      <c r="G2" s="361"/>
    </row>
    <row r="3" spans="1:8" x14ac:dyDescent="0.25">
      <c r="A3" s="156" t="s">
        <v>91</v>
      </c>
      <c r="B3" s="101">
        <v>43971</v>
      </c>
      <c r="C3" s="102">
        <v>63800</v>
      </c>
      <c r="D3" s="101">
        <v>43971</v>
      </c>
      <c r="E3" s="101"/>
      <c r="F3" t="s">
        <v>217</v>
      </c>
      <c r="G3" s="171">
        <v>44007</v>
      </c>
      <c r="H3" t="s">
        <v>218</v>
      </c>
    </row>
    <row r="4" spans="1:8" x14ac:dyDescent="0.25">
      <c r="A4" s="99">
        <v>272388</v>
      </c>
      <c r="B4" s="268">
        <v>44061</v>
      </c>
      <c r="C4" s="103"/>
      <c r="D4" s="100"/>
      <c r="E4" s="280">
        <v>-63800</v>
      </c>
      <c r="F4" t="s">
        <v>360</v>
      </c>
    </row>
    <row r="5" spans="1:8" x14ac:dyDescent="0.25">
      <c r="B5" s="100"/>
      <c r="C5" s="103"/>
      <c r="D5" s="100"/>
      <c r="E5" s="100"/>
    </row>
    <row r="6" spans="1:8" x14ac:dyDescent="0.25">
      <c r="B6" s="100"/>
      <c r="C6" s="103"/>
      <c r="D6" s="100"/>
      <c r="E6" s="100"/>
    </row>
    <row r="7" spans="1:8" x14ac:dyDescent="0.25">
      <c r="B7" s="100"/>
      <c r="C7" s="103"/>
      <c r="D7" s="100"/>
      <c r="E7" s="100"/>
    </row>
    <row r="8" spans="1:8" x14ac:dyDescent="0.25">
      <c r="B8" s="100"/>
      <c r="C8" s="103"/>
      <c r="D8" s="100"/>
      <c r="E8" s="100"/>
    </row>
    <row r="9" spans="1:8" x14ac:dyDescent="0.25">
      <c r="C9" s="103"/>
    </row>
    <row r="10" spans="1:8" x14ac:dyDescent="0.25">
      <c r="C10" s="103"/>
    </row>
    <row r="11" spans="1:8" x14ac:dyDescent="0.25">
      <c r="A11" s="99" t="s">
        <v>117</v>
      </c>
      <c r="C11" s="103">
        <f>SUM(C3:C10)</f>
        <v>63800</v>
      </c>
      <c r="E11" s="103">
        <f>SUM(E3:E10)</f>
        <v>-63800</v>
      </c>
      <c r="F11" s="103">
        <f>C11+E11</f>
        <v>0</v>
      </c>
    </row>
  </sheetData>
  <mergeCells count="2">
    <mergeCell ref="A1:D1"/>
    <mergeCell ref="F2:G2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21F20-EAAE-4F65-89CA-0AD50360547B}">
  <dimension ref="A1:K24"/>
  <sheetViews>
    <sheetView workbookViewId="0">
      <selection activeCell="E12" sqref="E12:E15"/>
    </sheetView>
  </sheetViews>
  <sheetFormatPr defaultRowHeight="15" x14ac:dyDescent="0.25"/>
  <cols>
    <col min="1" max="1" width="13.42578125" style="99" customWidth="1"/>
    <col min="2" max="2" width="11.140625" style="99" customWidth="1"/>
    <col min="3" max="3" width="11.140625" customWidth="1"/>
    <col min="4" max="4" width="14.5703125" style="99" customWidth="1"/>
    <col min="5" max="5" width="14.5703125" style="282" customWidth="1"/>
    <col min="11" max="11" width="9.7109375" bestFit="1" customWidth="1"/>
  </cols>
  <sheetData>
    <row r="1" spans="1:6" x14ac:dyDescent="0.25">
      <c r="A1" s="361" t="s">
        <v>92</v>
      </c>
      <c r="B1" s="361"/>
      <c r="C1" s="361"/>
      <c r="D1" s="361"/>
      <c r="E1" s="281"/>
    </row>
    <row r="2" spans="1:6" x14ac:dyDescent="0.25">
      <c r="A2" s="98" t="s">
        <v>87</v>
      </c>
      <c r="B2" s="98" t="s">
        <v>88</v>
      </c>
      <c r="C2" s="98" t="s">
        <v>89</v>
      </c>
      <c r="D2" s="98" t="s">
        <v>90</v>
      </c>
      <c r="E2" s="281"/>
    </row>
    <row r="3" spans="1:6" x14ac:dyDescent="0.25">
      <c r="A3" s="98" t="s">
        <v>91</v>
      </c>
      <c r="B3" s="101">
        <v>43661</v>
      </c>
      <c r="C3" s="102">
        <v>-9900</v>
      </c>
      <c r="D3" s="98"/>
      <c r="E3" s="281"/>
    </row>
    <row r="4" spans="1:6" x14ac:dyDescent="0.25">
      <c r="A4" s="99">
        <v>42423</v>
      </c>
      <c r="B4" s="100">
        <v>43769</v>
      </c>
      <c r="C4" s="103">
        <v>6061.25</v>
      </c>
      <c r="D4" s="100">
        <v>44148</v>
      </c>
      <c r="E4" s="100"/>
      <c r="F4" t="s">
        <v>122</v>
      </c>
    </row>
    <row r="5" spans="1:6" x14ac:dyDescent="0.25">
      <c r="A5" s="99">
        <v>42554</v>
      </c>
      <c r="B5" s="100">
        <v>43799</v>
      </c>
      <c r="C5" s="103">
        <v>880</v>
      </c>
      <c r="D5" s="100">
        <v>43888</v>
      </c>
      <c r="E5" s="100"/>
      <c r="F5" t="s">
        <v>122</v>
      </c>
    </row>
    <row r="6" spans="1:6" x14ac:dyDescent="0.25">
      <c r="A6" s="99">
        <v>42645</v>
      </c>
      <c r="B6" s="100">
        <v>43861</v>
      </c>
      <c r="C6" s="103">
        <v>960</v>
      </c>
      <c r="D6" s="100">
        <v>43888</v>
      </c>
      <c r="E6" s="100"/>
      <c r="F6" t="s">
        <v>122</v>
      </c>
    </row>
    <row r="7" spans="1:6" x14ac:dyDescent="0.25">
      <c r="A7" s="99">
        <v>42752</v>
      </c>
      <c r="B7" s="100">
        <v>43890</v>
      </c>
      <c r="C7" s="103">
        <v>1598.75</v>
      </c>
      <c r="D7" s="100">
        <v>43943</v>
      </c>
      <c r="E7" s="100"/>
      <c r="F7" t="s">
        <v>122</v>
      </c>
    </row>
    <row r="8" spans="1:6" x14ac:dyDescent="0.25">
      <c r="A8" s="99">
        <v>42913</v>
      </c>
      <c r="B8" s="100">
        <v>43951</v>
      </c>
      <c r="C8" s="103">
        <v>2400</v>
      </c>
      <c r="D8" s="100">
        <v>43964</v>
      </c>
      <c r="E8" s="280"/>
      <c r="F8" t="s">
        <v>116</v>
      </c>
    </row>
    <row r="9" spans="1:6" x14ac:dyDescent="0.25">
      <c r="A9" s="299">
        <v>43092</v>
      </c>
      <c r="B9" s="268">
        <v>44012</v>
      </c>
      <c r="C9" s="197">
        <v>640</v>
      </c>
      <c r="D9" s="100"/>
      <c r="E9" s="280">
        <v>-640</v>
      </c>
      <c r="F9" s="300">
        <v>44083</v>
      </c>
    </row>
    <row r="10" spans="1:6" x14ac:dyDescent="0.25">
      <c r="A10" s="99" t="s">
        <v>117</v>
      </c>
      <c r="C10" s="103">
        <f>SUM(C3:C9)</f>
        <v>2640</v>
      </c>
      <c r="E10" s="280"/>
      <c r="F10" t="s">
        <v>161</v>
      </c>
    </row>
    <row r="11" spans="1:6" x14ac:dyDescent="0.25">
      <c r="E11" s="280"/>
    </row>
    <row r="12" spans="1:6" x14ac:dyDescent="0.25">
      <c r="A12" s="99" t="s">
        <v>155</v>
      </c>
      <c r="B12" s="100" t="s">
        <v>29</v>
      </c>
      <c r="C12" s="163">
        <v>3320</v>
      </c>
      <c r="D12" s="100">
        <v>43992</v>
      </c>
      <c r="E12" s="280"/>
      <c r="F12" t="s">
        <v>160</v>
      </c>
    </row>
    <row r="13" spans="1:6" x14ac:dyDescent="0.25">
      <c r="A13" s="99">
        <v>43091</v>
      </c>
      <c r="B13" s="99" t="s">
        <v>29</v>
      </c>
      <c r="D13" s="100">
        <v>44083</v>
      </c>
      <c r="E13" s="280">
        <v>-3240</v>
      </c>
    </row>
    <row r="14" spans="1:6" x14ac:dyDescent="0.25">
      <c r="E14" s="280"/>
    </row>
    <row r="15" spans="1:6" x14ac:dyDescent="0.25">
      <c r="A15" s="99" t="s">
        <v>359</v>
      </c>
      <c r="C15" s="163">
        <f>SUM(C12:C14)</f>
        <v>3320</v>
      </c>
      <c r="D15" s="100" t="s">
        <v>29</v>
      </c>
      <c r="E15" s="284">
        <f>SUM(E12:E14)</f>
        <v>-3240</v>
      </c>
    </row>
    <row r="24" spans="11:11" x14ac:dyDescent="0.25">
      <c r="K24" s="171" t="s">
        <v>29</v>
      </c>
    </row>
  </sheetData>
  <sortState xmlns:xlrd2="http://schemas.microsoft.com/office/spreadsheetml/2017/richdata2" ref="A3:D7">
    <sortCondition ref="B3:B7"/>
  </sortState>
  <mergeCells count="1">
    <mergeCell ref="A1:D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Approved Project - O&amp;G Estimate</vt:lpstr>
      <vt:lpstr>O&amp;G Itemized</vt:lpstr>
      <vt:lpstr>Change Orders</vt:lpstr>
      <vt:lpstr>Catalyst Contract</vt:lpstr>
      <vt:lpstr>Legacy Contract</vt:lpstr>
      <vt:lpstr>Priemier Contract</vt:lpstr>
      <vt:lpstr>S&amp;S Contract</vt:lpstr>
      <vt:lpstr>StageRight Contract</vt:lpstr>
      <vt:lpstr>Tecton Contract</vt:lpstr>
      <vt:lpstr> Furniture,Signage &amp; Misc</vt:lpstr>
      <vt:lpstr>Catayst CO#1 Paint</vt:lpstr>
      <vt:lpstr>Sheet1</vt:lpstr>
      <vt:lpstr>'Approved Project - O&amp;G Estimate'!Print_Area</vt:lpstr>
      <vt:lpstr>'Change Orders'!Print_Area</vt:lpstr>
      <vt:lpstr>'O&amp;G Itemized'!Print_Area</vt:lpstr>
      <vt:lpstr>'Change Orders'!Print_Titles</vt:lpstr>
      <vt:lpstr>'O&amp;G Itemized'!Print_Titles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Wyszynski</dc:creator>
  <cp:lastModifiedBy>Owner</cp:lastModifiedBy>
  <cp:lastPrinted>2020-11-26T21:00:24Z</cp:lastPrinted>
  <dcterms:created xsi:type="dcterms:W3CDTF">2019-02-22T13:37:24Z</dcterms:created>
  <dcterms:modified xsi:type="dcterms:W3CDTF">2020-12-07T17:21:30Z</dcterms:modified>
</cp:coreProperties>
</file>