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1-ALL PROJECTS\2-GOMSEI\1 Phase I Project  Control\"/>
    </mc:Choice>
  </mc:AlternateContent>
  <xr:revisionPtr revIDLastSave="0" documentId="8_{E45BCD12-2AC1-4284-9C28-78B2F49D70CE}" xr6:coauthVersionLast="45" xr6:coauthVersionMax="45" xr10:uidLastSave="{00000000-0000-0000-0000-000000000000}"/>
  <bookViews>
    <workbookView xWindow="30" yWindow="30" windowWidth="23970" windowHeight="12870" tabRatio="868" activeTab="1" xr2:uid="{366C11DB-70A0-403D-9F59-6A448E429C53}"/>
  </bookViews>
  <sheets>
    <sheet name="O&amp;G Itemized" sheetId="7" r:id="rId1"/>
    <sheet name="Change Orders" sheetId="15" r:id="rId2"/>
    <sheet name="Catalyst Contract" sheetId="10" r:id="rId3"/>
    <sheet name="Legacy Contract" sheetId="11" r:id="rId4"/>
    <sheet name="S&amp;S Contract" sheetId="12" r:id="rId5"/>
    <sheet name="Priemier Contract" sheetId="13" r:id="rId6"/>
    <sheet name="StageRight Contract" sheetId="14" r:id="rId7"/>
    <sheet name="Tecton Contract" sheetId="9" r:id="rId8"/>
    <sheet name=" Furniture Misc" sheetId="17" r:id="rId9"/>
    <sheet name="Reconcile Project Control" sheetId="6" r:id="rId10"/>
    <sheet name="Catayst CO#1 Paint" sheetId="19" r:id="rId11"/>
    <sheet name="R&amp;B" sheetId="18" r:id="rId12"/>
  </sheets>
  <definedNames>
    <definedName name="CanUseCalculatedIntuition" localSheetId="9">#REF!</definedName>
    <definedName name="CanUseCalculatedIntuition">#REF!</definedName>
    <definedName name="CTCoreBrackets" localSheetId="9">#REF!</definedName>
    <definedName name="CTCoreBrackets">#REF!</definedName>
    <definedName name="CTCoreSF" localSheetId="9">#REF!</definedName>
    <definedName name="CTCoreSF">#REF!</definedName>
    <definedName name="CTProgramBrackets" localSheetId="9">#REF!</definedName>
    <definedName name="CTProgramBrackets">#REF!</definedName>
    <definedName name="CTProgramSF" localSheetId="9">#REF!</definedName>
    <definedName name="CTProgramSF">#REF!</definedName>
    <definedName name="CurrentYear" localSheetId="9">#REF!</definedName>
    <definedName name="CurrentYear">#REF!</definedName>
    <definedName name="ElementaryBrackets" localSheetId="9">#REF!</definedName>
    <definedName name="ElementaryBrackets">#REF!</definedName>
    <definedName name="ElementarySF" localSheetId="9">#REF!</definedName>
    <definedName name="ElementarySF">#REF!</definedName>
    <definedName name="EMBrackets" localSheetId="9">#REF!</definedName>
    <definedName name="EMBrackets">#REF!</definedName>
    <definedName name="EMHBrackets" localSheetId="9">#REF!</definedName>
    <definedName name="EMHBrackets">#REF!</definedName>
    <definedName name="HighBrackets" localSheetId="9">#REF!</definedName>
    <definedName name="HighBrackets">#REF!</definedName>
    <definedName name="HighSF" localSheetId="9">#REF!</definedName>
    <definedName name="HighSF">#REF!</definedName>
    <definedName name="MHBrackets" localSheetId="9">#REF!</definedName>
    <definedName name="MHBrackets">#REF!</definedName>
    <definedName name="MiddleBrackets" localSheetId="9">#REF!</definedName>
    <definedName name="MiddleBrackets">#REF!</definedName>
    <definedName name="MiddleSF" localSheetId="9">#REF!</definedName>
    <definedName name="MiddleSF">#REF!</definedName>
    <definedName name="_xlnm.Print_Area" localSheetId="1">'Change Orders'!$A$1:$K$60</definedName>
    <definedName name="_xlnm.Print_Area" localSheetId="0">'O&amp;G Itemized'!$A$1:$J$90</definedName>
    <definedName name="_xlnm.Print_Area" localSheetId="9">'Reconcile Project Control'!$A$1:$O$43</definedName>
    <definedName name="_xlnm.Print_Titles" localSheetId="1">'Change Orders'!$1:$2</definedName>
    <definedName name="_xlnm.Print_Titles" localSheetId="0">'O&amp;G Itemized'!$1:$1</definedName>
    <definedName name="WQ" localSheetId="9">#REF!</definedName>
    <definedName name="WQ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0" i="15" l="1"/>
  <c r="L12" i="11" l="1"/>
  <c r="L8" i="11"/>
  <c r="L6" i="11"/>
  <c r="L5" i="11"/>
  <c r="L4" i="11"/>
  <c r="L16" i="11" s="1"/>
  <c r="L3" i="11"/>
  <c r="C37" i="17" l="1"/>
  <c r="K56" i="15" l="1"/>
  <c r="J56" i="15"/>
  <c r="I56" i="15"/>
  <c r="H56" i="15"/>
  <c r="G56" i="15"/>
  <c r="F56" i="15"/>
  <c r="E56" i="15"/>
  <c r="D56" i="15"/>
  <c r="C3" i="17" l="1"/>
  <c r="C11" i="17"/>
  <c r="C24" i="17"/>
  <c r="C16" i="17"/>
  <c r="C13" i="12" l="1"/>
  <c r="C14" i="10"/>
  <c r="C18" i="11"/>
  <c r="C56" i="15" l="1"/>
  <c r="C9" i="9"/>
  <c r="C57" i="15" l="1"/>
  <c r="B26" i="19"/>
  <c r="B27" i="19" s="1"/>
  <c r="B13" i="19"/>
  <c r="B14" i="19" s="1"/>
  <c r="B15" i="19" s="1"/>
  <c r="B28" i="19" l="1"/>
  <c r="C79" i="7"/>
  <c r="C11" i="14" l="1"/>
  <c r="C11" i="13"/>
  <c r="C11" i="12"/>
  <c r="C16" i="11"/>
  <c r="C12" i="10"/>
  <c r="E75" i="7" l="1"/>
  <c r="E7" i="7" l="1"/>
  <c r="E79" i="7" s="1"/>
  <c r="D7" i="7"/>
  <c r="N80" i="7" l="1"/>
  <c r="L80" i="7"/>
  <c r="J80" i="7"/>
  <c r="C88" i="7" l="1"/>
  <c r="C89" i="7"/>
  <c r="I41" i="6"/>
  <c r="D88" i="7" l="1"/>
  <c r="E76" i="7"/>
  <c r="D76" i="7"/>
  <c r="D70" i="7"/>
  <c r="E70" i="7"/>
  <c r="D31" i="7"/>
  <c r="E47" i="7"/>
  <c r="D47" i="7"/>
  <c r="E43" i="7"/>
  <c r="D43" i="7"/>
  <c r="E36" i="7"/>
  <c r="D36" i="7"/>
  <c r="E13" i="7"/>
  <c r="D13" i="7"/>
  <c r="J8" i="6" l="1"/>
  <c r="F13" i="7"/>
  <c r="J10" i="6"/>
  <c r="F36" i="7"/>
  <c r="J9" i="6"/>
  <c r="J21" i="6"/>
  <c r="F70" i="7"/>
  <c r="J27" i="6"/>
  <c r="F76" i="7"/>
  <c r="J11" i="6"/>
  <c r="F43" i="7"/>
  <c r="J12" i="6"/>
  <c r="F47" i="7"/>
  <c r="J7" i="6"/>
  <c r="F7" i="7"/>
  <c r="E21" i="7"/>
  <c r="F31" i="7" s="1"/>
  <c r="H29" i="6" l="1"/>
  <c r="K40" i="6" l="1"/>
  <c r="K39" i="6"/>
  <c r="K38" i="6"/>
  <c r="K37" i="6"/>
  <c r="K36" i="6"/>
  <c r="K35" i="6"/>
  <c r="K34" i="6"/>
  <c r="K41" i="6" s="1"/>
  <c r="L32" i="6"/>
  <c r="E52" i="7"/>
  <c r="E55" i="7" s="1"/>
  <c r="C50" i="7" l="1"/>
  <c r="D55" i="7" s="1"/>
  <c r="J16" i="6" l="1"/>
  <c r="F55" i="7"/>
  <c r="F79" i="7" s="1"/>
  <c r="A27" i="6" l="1"/>
  <c r="A25" i="6"/>
  <c r="A22" i="6"/>
  <c r="A21" i="6"/>
  <c r="A16" i="6"/>
  <c r="A13" i="6"/>
  <c r="A12" i="6"/>
  <c r="A11" i="6"/>
  <c r="A10" i="6"/>
  <c r="A9" i="6"/>
  <c r="A8" i="6"/>
  <c r="A7" i="6"/>
  <c r="J25" i="6" l="1"/>
  <c r="K21" i="6"/>
  <c r="K11" i="6"/>
  <c r="K10" i="6"/>
  <c r="K7" i="6"/>
  <c r="K8" i="6"/>
  <c r="M32" i="6" l="1"/>
  <c r="D79" i="7"/>
  <c r="J32" i="6"/>
  <c r="J42" i="6" s="1"/>
  <c r="D89" i="7" l="1"/>
  <c r="E89" i="7" s="1"/>
  <c r="D90" i="7" s="1"/>
  <c r="E90" i="7" s="1"/>
  <c r="C58" i="15" s="1"/>
  <c r="C59" i="15" s="1"/>
  <c r="K27" i="6"/>
  <c r="I25" i="6"/>
  <c r="K25" i="6" s="1"/>
  <c r="I22" i="6"/>
  <c r="K22" i="6" s="1"/>
  <c r="I16" i="6"/>
  <c r="K16" i="6" s="1"/>
  <c r="I13" i="6"/>
  <c r="K13" i="6" s="1"/>
  <c r="K12" i="6"/>
  <c r="K9" i="6"/>
  <c r="K32" i="6" l="1"/>
  <c r="I32" i="6"/>
  <c r="M43" i="6" l="1"/>
  <c r="K43" i="6" s="1"/>
  <c r="I42" i="6"/>
</calcChain>
</file>

<file path=xl/sharedStrings.xml><?xml version="1.0" encoding="utf-8"?>
<sst xmlns="http://schemas.openxmlformats.org/spreadsheetml/2006/main" count="490" uniqueCount="281">
  <si>
    <t>Subtotal</t>
  </si>
  <si>
    <t>Scope of Work</t>
  </si>
  <si>
    <t>Design Contingency</t>
  </si>
  <si>
    <t>Liability Insurance (Builders Risk)</t>
  </si>
  <si>
    <t xml:space="preserve">Contractor Overhead &amp; Profit </t>
  </si>
  <si>
    <t>Building Permit</t>
  </si>
  <si>
    <t>Escalation</t>
  </si>
  <si>
    <t>LS</t>
  </si>
  <si>
    <t>Owner's Contingency</t>
  </si>
  <si>
    <t>Total Gross Area:</t>
  </si>
  <si>
    <r>
      <t xml:space="preserve">Great Oak Middle Schoool Evaluation &amp; Improvements </t>
    </r>
    <r>
      <rPr>
        <sz val="10"/>
        <color theme="1"/>
        <rFont val="Century Gothic"/>
        <family val="2"/>
      </rPr>
      <t>(TA: OXF02AR)</t>
    </r>
  </si>
  <si>
    <t>Work to be Completed by August 2020</t>
  </si>
  <si>
    <t>Provide Built-In Perimeter Shelving w/Sink</t>
  </si>
  <si>
    <t>Furniture Improvements</t>
  </si>
  <si>
    <t>Room Divider Curtain</t>
  </si>
  <si>
    <t>Acoustic Wall Panels</t>
  </si>
  <si>
    <t>Demolition of Temporary Partition</t>
  </si>
  <si>
    <t>Site Prep &amp; Playground</t>
  </si>
  <si>
    <t>Exterior Paint, Caulk, Trim</t>
  </si>
  <si>
    <t>Total</t>
  </si>
  <si>
    <t>Professional Fees</t>
  </si>
  <si>
    <t>Demolition of Temporary Partitions (2)</t>
  </si>
  <si>
    <t>Raised Platform w/Accessibility (24' X 40')</t>
  </si>
  <si>
    <t>A/V Infrastructure  (Relocate Existing Equipment, Provide Power)</t>
  </si>
  <si>
    <t>Paving &amp; Restriping of Parking Lot</t>
  </si>
  <si>
    <t>Status</t>
  </si>
  <si>
    <t>Bidder</t>
  </si>
  <si>
    <t>Bid $</t>
  </si>
  <si>
    <t>Cost Estimate</t>
  </si>
  <si>
    <t>StageRight</t>
  </si>
  <si>
    <t xml:space="preserve"> </t>
  </si>
  <si>
    <t>Allocate</t>
  </si>
  <si>
    <t xml:space="preserve">Project Tracking </t>
  </si>
  <si>
    <t>Proposed Project Cost Summary - 8/14/2019 approved BOS, BOF, TM</t>
  </si>
  <si>
    <t>Tecton Cost Estimate</t>
  </si>
  <si>
    <t>Demo Base Cabinets (29 Areas) L22' x29' Ea)</t>
  </si>
  <si>
    <t>Demo Upper Cabinets (29 Areas) L22' x29' Ea)</t>
  </si>
  <si>
    <t>Wood Base Cabinets</t>
  </si>
  <si>
    <t>Wood Wall Cabinets</t>
  </si>
  <si>
    <t>Description</t>
  </si>
  <si>
    <t>Countertops - Formica</t>
  </si>
  <si>
    <t>1.03  Select Ceiling Tile Replacement</t>
  </si>
  <si>
    <t>Remove Ceiling Tile and Grid</t>
  </si>
  <si>
    <t>Ceiling Plain Tile</t>
  </si>
  <si>
    <t>1.04  Wayfinding / Signage Throughout</t>
  </si>
  <si>
    <t>Remove Wayfinding Signs</t>
  </si>
  <si>
    <t>Remove Room Signs</t>
  </si>
  <si>
    <t>Sign - Room Id</t>
  </si>
  <si>
    <t>Sign - Exit</t>
  </si>
  <si>
    <t>1.05  Science Labs (2 loc) Furniture Replacement</t>
  </si>
  <si>
    <t>Lab Furniture</t>
  </si>
  <si>
    <t>1.06  Art Room Improvements</t>
  </si>
  <si>
    <t>Demo Base Cabinets</t>
  </si>
  <si>
    <t>Demo Upper Cabinets</t>
  </si>
  <si>
    <t>Cabinet - Base Level Plam - Base Cabinet W/Sink</t>
  </si>
  <si>
    <t>Cabinet - Base Level Plam - Wall Cabinet</t>
  </si>
  <si>
    <t>Countertops - Formica w/Wood Edge</t>
  </si>
  <si>
    <t>Furniture Improvements (AIA Allow)</t>
  </si>
  <si>
    <t>Cut &amp; Patch Floor for Drain Line</t>
  </si>
  <si>
    <t>1.07  Gymnasium Improvements</t>
  </si>
  <si>
    <t>Acoustical Wall Panels 8' High @ 2 Long Walls</t>
  </si>
  <si>
    <t>1.08  Literacy Center Furniture Improvement</t>
  </si>
  <si>
    <t>Demo Temp Partician (2Walls) L22 x H9' @ 2 Ea</t>
  </si>
  <si>
    <t>Paint Touch-Up (estimate)</t>
  </si>
  <si>
    <t>Demo Temp Partician L22' x H'</t>
  </si>
  <si>
    <t>Paint &amp; Touchup (estim)</t>
  </si>
  <si>
    <t>Clean Exterior Building, Exterior Paint, Caulk (no plans - AIA)</t>
  </si>
  <si>
    <t>Site Prep &amp; Playground (no Plans - AIA)</t>
  </si>
  <si>
    <t>Pave &amp; Restripe Parking Lot (no Plans - AIA allow)</t>
  </si>
  <si>
    <t>Amount</t>
  </si>
  <si>
    <t>Sub-Total</t>
  </si>
  <si>
    <t>Var -TT-OG</t>
  </si>
  <si>
    <t>O&amp;G Estimates (See Sheet2)</t>
  </si>
  <si>
    <t>A/V Infrastructure(Relocate Existing Equipment, Power)</t>
  </si>
  <si>
    <t>1.00  General Conditions</t>
  </si>
  <si>
    <t>1.01  Asbestos Abatement</t>
  </si>
  <si>
    <t>Winning Bid</t>
  </si>
  <si>
    <t>Due Date</t>
  </si>
  <si>
    <t>OPS2020-04</t>
  </si>
  <si>
    <t>3 New Sinks + U/G Drain to Bathroom</t>
  </si>
  <si>
    <t>Refurbish Existing Gym Divider</t>
  </si>
  <si>
    <t>Delete Gym Divider Curtain (Refurbish Existing)</t>
  </si>
  <si>
    <t>1.09 Personalized Learning Center</t>
  </si>
  <si>
    <t>Demo Wall &amp; Rebuild</t>
  </si>
  <si>
    <t>1.10  Media Center</t>
  </si>
  <si>
    <t>1.11 Ref #12 Demo &amp; Rebuild 2 Walls</t>
  </si>
  <si>
    <t>1.12 Ref #19-20 Demo 3 Walls, Rebuild 2 Walls</t>
  </si>
  <si>
    <t>1.13 Ref # 24 - Demo 2 Walls &amp; Rebuild 2 Walls</t>
  </si>
  <si>
    <t xml:space="preserve">1.14 Ref # L4-L5 New Music Room  - Demo 1 Wall </t>
  </si>
  <si>
    <t>1.15  Exterior Improvements</t>
  </si>
  <si>
    <t>Total Project Cost /Contingency Balance</t>
  </si>
  <si>
    <t>1.02  One-to-One Millwork Replacement</t>
  </si>
  <si>
    <t>Requirements</t>
  </si>
  <si>
    <t>Air Quality Testing</t>
  </si>
  <si>
    <t>New Flooring</t>
  </si>
  <si>
    <t>Asbetos Mitigation</t>
  </si>
  <si>
    <t>GR</t>
  </si>
  <si>
    <t>Invoice#</t>
  </si>
  <si>
    <t>Inv Date</t>
  </si>
  <si>
    <t xml:space="preserve">Amount </t>
  </si>
  <si>
    <t>Approval date</t>
  </si>
  <si>
    <t>Contract</t>
  </si>
  <si>
    <t>Tecton Contract</t>
  </si>
  <si>
    <t>OPS2020-05</t>
  </si>
  <si>
    <t>OPS2020-06</t>
  </si>
  <si>
    <t>OPS2020-07</t>
  </si>
  <si>
    <t>S&amp;S</t>
  </si>
  <si>
    <t>Guarrarra</t>
  </si>
  <si>
    <t>earthworks</t>
  </si>
  <si>
    <t>Premier</t>
  </si>
  <si>
    <t>Media CenterFurniture Improvments</t>
  </si>
  <si>
    <t>**Total**</t>
  </si>
  <si>
    <t>Dumpsters</t>
  </si>
  <si>
    <t>Liabability Insuance</t>
  </si>
  <si>
    <t>Contractor Overhead &amp; Profit</t>
  </si>
  <si>
    <t>Buiding Permit</t>
  </si>
  <si>
    <t>Owner"s Contingency</t>
  </si>
  <si>
    <t>Varance</t>
  </si>
  <si>
    <t xml:space="preserve">Summary - Approved/O&amp;G Estimates </t>
  </si>
  <si>
    <t>Legacy GC BID</t>
  </si>
  <si>
    <t>OPS2020-02</t>
  </si>
  <si>
    <t xml:space="preserve">  </t>
  </si>
  <si>
    <t>Tecton Estimate</t>
  </si>
  <si>
    <t>All American</t>
  </si>
  <si>
    <t>Marini</t>
  </si>
  <si>
    <t>Project Financial Status</t>
  </si>
  <si>
    <t>Movers</t>
  </si>
  <si>
    <t>Reconciliation Approved/O&amp;G/Budget</t>
  </si>
  <si>
    <t>Awarded 3/6</t>
  </si>
  <si>
    <t>Tabled 5/6</t>
  </si>
  <si>
    <t>Approved 5/6 BOS</t>
  </si>
  <si>
    <t>Catalyst</t>
  </si>
  <si>
    <t>5-7-2020 Including GYM &amp; Bus Canopy</t>
  </si>
  <si>
    <t>Agenda</t>
  </si>
  <si>
    <t>Over+/Under-</t>
  </si>
  <si>
    <t>Tecton RFP Support</t>
  </si>
  <si>
    <t xml:space="preserve">S&amp;S Awarded </t>
  </si>
  <si>
    <t xml:space="preserve">SICO </t>
  </si>
  <si>
    <t>69,000 24" no ramp or stage surround</t>
  </si>
  <si>
    <t>paid</t>
  </si>
  <si>
    <t>Catalyst Contract</t>
  </si>
  <si>
    <t>Legacy Contract</t>
  </si>
  <si>
    <t>S&amp;S Contract</t>
  </si>
  <si>
    <t>Premier Contract</t>
  </si>
  <si>
    <t>StageRight Contract</t>
  </si>
  <si>
    <t>Retainage</t>
  </si>
  <si>
    <t>L20025-01</t>
  </si>
  <si>
    <t>`5/20/2020</t>
  </si>
  <si>
    <t>Change Orders</t>
  </si>
  <si>
    <t>Legacy</t>
  </si>
  <si>
    <t>Saracco</t>
  </si>
  <si>
    <t>Bestec</t>
  </si>
  <si>
    <t>GR &amp; Sean</t>
  </si>
  <si>
    <t>Tecton</t>
  </si>
  <si>
    <t>Way Finding Signage - Design</t>
  </si>
  <si>
    <t>Furniture Disposal</t>
  </si>
  <si>
    <t>** Total</t>
  </si>
  <si>
    <t xml:space="preserve">  Red 12  - 4 Points</t>
  </si>
  <si>
    <t xml:space="preserve">  Red 24  - 4 Points</t>
  </si>
  <si>
    <t xml:space="preserve">  Red 19-20  - 4 Points</t>
  </si>
  <si>
    <t xml:space="preserve">  Red 9  - 4 Points</t>
  </si>
  <si>
    <t xml:space="preserve">  Red 5  - 4 Points &amp; Floor</t>
  </si>
  <si>
    <t xml:space="preserve">  Ref 6 - Floor</t>
  </si>
  <si>
    <t xml:space="preserve">  Sink Disposal (23 sinks)</t>
  </si>
  <si>
    <t>Way Finding Signage -Install</t>
  </si>
  <si>
    <t>Asbestos Mitigation/Air Qual/Flooring</t>
  </si>
  <si>
    <t>Gym Audio &amp; Lighting</t>
  </si>
  <si>
    <t>1st floor doors &amp; frames admin &amp; gym corridor</t>
  </si>
  <si>
    <t>paint admin area doors &amp; frames</t>
  </si>
  <si>
    <t>Paint stairwell railings risers &amp; stringers</t>
  </si>
  <si>
    <t>Paint Café Doors &amp; Frames</t>
  </si>
  <si>
    <t>Paint Gym walls upper cover murals</t>
  </si>
  <si>
    <t>** Total Cost **</t>
  </si>
  <si>
    <t>Insurance &amp; Profit</t>
  </si>
  <si>
    <t>*** Net Cost ***</t>
  </si>
  <si>
    <t>CO 1 Catalyst Painting</t>
  </si>
  <si>
    <t>Paint Classroom walls at milwork replacement area</t>
  </si>
  <si>
    <t>Paint Gym Doors &amp; Frames</t>
  </si>
  <si>
    <t xml:space="preserve">Approved </t>
  </si>
  <si>
    <t>New Contract</t>
  </si>
  <si>
    <t>*** Change Order  Grand Total/Max Range</t>
  </si>
  <si>
    <t>CO#1</t>
  </si>
  <si>
    <t>CO#2</t>
  </si>
  <si>
    <t>CO#3</t>
  </si>
  <si>
    <t xml:space="preserve">Plumbing </t>
  </si>
  <si>
    <t>Replace "Hot" Sinks</t>
  </si>
  <si>
    <t>Replace Closet Cabinets</t>
  </si>
  <si>
    <t>Inv #1</t>
  </si>
  <si>
    <t>Wayfinding Signage</t>
  </si>
  <si>
    <t>Posted to Project Control</t>
  </si>
  <si>
    <t>*Total CO's*</t>
  </si>
  <si>
    <t>Aluminum/Steel</t>
  </si>
  <si>
    <t>Compnent Colors</t>
  </si>
  <si>
    <t>Colors (from Catalog)</t>
  </si>
  <si>
    <t xml:space="preserve">  Vertical Posts</t>
  </si>
  <si>
    <t xml:space="preserve">  Horizontal Rails </t>
  </si>
  <si>
    <t>Molded Polyethylene</t>
  </si>
  <si>
    <t>Polyenthlene Panels (Two Tone)</t>
  </si>
  <si>
    <t>See Catalog Files in Final Contract Folder</t>
  </si>
  <si>
    <t>Signature Products 
Personalized Learning Center Furniturre</t>
  </si>
  <si>
    <t>PO #</t>
  </si>
  <si>
    <t>Worthington Direct
Art Room Ref# L6
Personalized Learning Center Furniturre</t>
  </si>
  <si>
    <t>Furniture Art Room (Ref# L6) Worthington</t>
  </si>
  <si>
    <t>Furniture Personalized (Ref# 6) Signature</t>
  </si>
  <si>
    <t>From Itemized to Date</t>
  </si>
  <si>
    <t>Remaining Budget</t>
  </si>
  <si>
    <t>Blue 785</t>
  </si>
  <si>
    <t>Admin Office Floor to Ceiling</t>
  </si>
  <si>
    <t>Upper Hallway walls</t>
  </si>
  <si>
    <t>Inside Office Trim</t>
  </si>
  <si>
    <t>Lower Hallway walls/Gym &amp; Café</t>
  </si>
  <si>
    <t>Classroom Doors &amp; Frames</t>
  </si>
  <si>
    <t>Blue AF-530</t>
  </si>
  <si>
    <t xml:space="preserve">Stairwell Risers &amp; Railing </t>
  </si>
  <si>
    <t>Cloud 9 OC-119</t>
  </si>
  <si>
    <t xml:space="preserve">Classroom Wall &amp; upper Gym </t>
  </si>
  <si>
    <t xml:space="preserve">SIFCO Inc.  John Sayadoff </t>
  </si>
  <si>
    <t>Off 860 688-3331 Office 860 874-9878 Cell Jsayadoff@sifcoinc.net</t>
  </si>
  <si>
    <t>Match current wall color</t>
  </si>
  <si>
    <t>Half Strength Blue 785</t>
  </si>
  <si>
    <t>Ben Moore Paint</t>
  </si>
  <si>
    <t>COVID Reserve Clean Building</t>
  </si>
  <si>
    <t xml:space="preserve">  CO#1 Replace Shutoff Valves </t>
  </si>
  <si>
    <t xml:space="preserve">  CO#2 New Sinks (Replace Hot Sinks)</t>
  </si>
  <si>
    <t xml:space="preserve">  CO#3 CR Closets Ref 10,11,12,14,15,16,17,18</t>
  </si>
  <si>
    <t xml:space="preserve">  CO#1 Catalyst Additional Painting</t>
  </si>
  <si>
    <t xml:space="preserve">  CO#2 Catch Basin (not on plan)</t>
  </si>
  <si>
    <t>TECTON</t>
  </si>
  <si>
    <t>BESTEC</t>
  </si>
  <si>
    <t xml:space="preserve">  Additional Mitigation - Bestec</t>
  </si>
  <si>
    <t>Misc.</t>
  </si>
  <si>
    <t xml:space="preserve">Premiere </t>
  </si>
  <si>
    <t>Playscape - Purchase and Install</t>
  </si>
  <si>
    <t>Furniture Vendors</t>
  </si>
  <si>
    <t>Window Security (Declined by town)</t>
  </si>
  <si>
    <t xml:space="preserve">  CO#2 Catalyst Canvas Awning Replacement</t>
  </si>
  <si>
    <t>CO#5</t>
  </si>
  <si>
    <t>Wire Parking Lot Lighting</t>
  </si>
  <si>
    <t>Admin Office HVAC</t>
  </si>
  <si>
    <t xml:space="preserve">  CO#1 Light Bases, Polls/Conduit Trenching</t>
  </si>
  <si>
    <t>Green Awning Replacement</t>
  </si>
  <si>
    <t>Two Light Bases &amp; Poles</t>
  </si>
  <si>
    <t>Catch Basin not on plan</t>
  </si>
  <si>
    <t>Additional Rock</t>
  </si>
  <si>
    <t>Move &amp; Install 10 OCS Smartboards</t>
  </si>
  <si>
    <t>Ref#4 Add 2 WD &amp; Sink</t>
  </si>
  <si>
    <t xml:space="preserve">Basketball Hoop Height 8' 6" </t>
  </si>
  <si>
    <t>L20025-02</t>
  </si>
  <si>
    <t>as of L20025-02</t>
  </si>
  <si>
    <t>Raised Portable Platform W/Accessibility PO26432</t>
  </si>
  <si>
    <t>CO#6 R1</t>
  </si>
  <si>
    <t>CO#7</t>
  </si>
  <si>
    <t xml:space="preserve">  CO#6 R1 Wire Parking Lot Lighting </t>
  </si>
  <si>
    <t xml:space="preserve">  CO#7 Install Admin Office  HVAC (Scott)</t>
  </si>
  <si>
    <t xml:space="preserve">  CO#3 Additional Rock @$300 py (170cy-50cy)</t>
  </si>
  <si>
    <t xml:space="preserve">  Audio</t>
  </si>
  <si>
    <t xml:space="preserve">  Lighting</t>
  </si>
  <si>
    <t>PO#</t>
  </si>
  <si>
    <t>PO#26432</t>
  </si>
  <si>
    <t xml:space="preserve">Via Email to Jim Johnson </t>
  </si>
  <si>
    <t>R&amp;B
Move 11 Smartboards</t>
  </si>
  <si>
    <t>Renzoni to get PO (see Email)</t>
  </si>
  <si>
    <t xml:space="preserve">  CO#5 L1 L4 Sinks &amp; Electrical</t>
  </si>
  <si>
    <t>CO#9</t>
  </si>
  <si>
    <t xml:space="preserve">  CO#9 Electrical &amp; Data Installs (Sarracco)</t>
  </si>
  <si>
    <t>Classroom Wiring &amp; Data</t>
  </si>
  <si>
    <t>Need to Review</t>
  </si>
  <si>
    <t>Paint Admin Area Walls First Floor</t>
  </si>
  <si>
    <t>Paint Lower Level Walls - Two Tone</t>
  </si>
  <si>
    <t>Paint Stairwell Walls to cover Murals</t>
  </si>
  <si>
    <t>Paint lower level doors &amp; Frames</t>
  </si>
  <si>
    <t>Paint Cafe Lower Walls</t>
  </si>
  <si>
    <t>First Floor Corridor Walls - Two Tone</t>
  </si>
  <si>
    <t>Paint Gym Lower Walls</t>
  </si>
  <si>
    <t xml:space="preserve">  CO#2 Additional Painting</t>
  </si>
  <si>
    <t>CO #2 Remaining GOMS Painting</t>
  </si>
  <si>
    <t>Painting</t>
  </si>
  <si>
    <t>Additional Painting (part of $80,000 motion)</t>
  </si>
  <si>
    <t xml:space="preserve"> Remove 8 feet of heating on 2 side walls + Admin Plumbing</t>
  </si>
  <si>
    <t xml:space="preserve">  CO#4 Rev 2 L4 WC's &amp; Admin Office - </t>
  </si>
  <si>
    <t>CO#4 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</si>
</sst>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&quot;$&quot;#,##0"/>
    <numFmt numFmtId="165" formatCode="&quot;$&quot;#,##0.00"/>
    <numFmt numFmtId="166" formatCode="m/d/yy;@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rgb="FFFF5200"/>
      <name val="Century Gothic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sz val="9"/>
      <name val="Century Gothic"/>
      <family val="2"/>
    </font>
    <font>
      <b/>
      <i/>
      <sz val="10"/>
      <color theme="1"/>
      <name val="Century Gothic"/>
      <family val="2"/>
    </font>
    <font>
      <b/>
      <sz val="9"/>
      <name val="Century Gothic"/>
      <family val="2"/>
    </font>
    <font>
      <b/>
      <i/>
      <sz val="9"/>
      <color theme="1"/>
      <name val="Century Gothic"/>
      <family val="2"/>
    </font>
    <font>
      <i/>
      <sz val="9"/>
      <color theme="1"/>
      <name val="Century Gothic"/>
      <family val="2"/>
    </font>
    <font>
      <i/>
      <sz val="9"/>
      <name val="Century Gothic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Century Gothic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entury Gothic"/>
      <family val="2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270">
    <xf numFmtId="0" fontId="0" fillId="0" borderId="0" xfId="0"/>
    <xf numFmtId="0" fontId="1" fillId="0" borderId="0" xfId="0" applyFont="1"/>
    <xf numFmtId="10" fontId="1" fillId="0" borderId="0" xfId="0" applyNumberFormat="1" applyFont="1"/>
    <xf numFmtId="164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2" fillId="2" borderId="17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right"/>
    </xf>
    <xf numFmtId="3" fontId="4" fillId="2" borderId="11" xfId="0" applyNumberFormat="1" applyFont="1" applyFill="1" applyBorder="1" applyAlignment="1">
      <alignment horizontal="left"/>
    </xf>
    <xf numFmtId="0" fontId="1" fillId="2" borderId="11" xfId="0" applyFont="1" applyFill="1" applyBorder="1" applyAlignment="1">
      <alignment horizontal="right"/>
    </xf>
    <xf numFmtId="3" fontId="4" fillId="0" borderId="21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0" fontId="1" fillId="0" borderId="14" xfId="0" applyNumberFormat="1" applyFont="1" applyBorder="1"/>
    <xf numFmtId="0" fontId="1" fillId="0" borderId="15" xfId="0" applyFont="1" applyBorder="1"/>
    <xf numFmtId="10" fontId="1" fillId="0" borderId="16" xfId="0" applyNumberFormat="1" applyFont="1" applyBorder="1"/>
    <xf numFmtId="0" fontId="1" fillId="0" borderId="0" xfId="0" applyFont="1" applyBorder="1"/>
    <xf numFmtId="10" fontId="1" fillId="0" borderId="0" xfId="0" applyNumberFormat="1" applyFont="1" applyBorder="1"/>
    <xf numFmtId="10" fontId="1" fillId="0" borderId="21" xfId="0" applyNumberFormat="1" applyFont="1" applyBorder="1"/>
    <xf numFmtId="0" fontId="1" fillId="0" borderId="22" xfId="0" applyFont="1" applyBorder="1"/>
    <xf numFmtId="164" fontId="1" fillId="0" borderId="13" xfId="0" applyNumberFormat="1" applyFont="1" applyBorder="1"/>
    <xf numFmtId="3" fontId="8" fillId="0" borderId="0" xfId="0" applyNumberFormat="1" applyFont="1" applyFill="1" applyBorder="1" applyAlignment="1"/>
    <xf numFmtId="3" fontId="9" fillId="0" borderId="11" xfId="0" applyNumberFormat="1" applyFont="1" applyBorder="1" applyAlignment="1"/>
    <xf numFmtId="164" fontId="8" fillId="0" borderId="13" xfId="0" applyNumberFormat="1" applyFont="1" applyFill="1" applyBorder="1" applyAlignment="1"/>
    <xf numFmtId="164" fontId="8" fillId="0" borderId="18" xfId="0" applyNumberFormat="1" applyFont="1" applyFill="1" applyBorder="1" applyAlignment="1"/>
    <xf numFmtId="164" fontId="5" fillId="0" borderId="5" xfId="0" applyNumberFormat="1" applyFont="1" applyBorder="1" applyAlignment="1"/>
    <xf numFmtId="164" fontId="6" fillId="0" borderId="7" xfId="0" applyNumberFormat="1" applyFont="1" applyBorder="1" applyAlignment="1"/>
    <xf numFmtId="164" fontId="9" fillId="0" borderId="20" xfId="0" applyNumberFormat="1" applyFont="1" applyBorder="1" applyAlignment="1"/>
    <xf numFmtId="164" fontId="8" fillId="0" borderId="0" xfId="0" applyNumberFormat="1" applyFont="1" applyFill="1" applyBorder="1" applyAlignment="1"/>
    <xf numFmtId="164" fontId="5" fillId="0" borderId="0" xfId="0" applyNumberFormat="1" applyFont="1" applyBorder="1" applyAlignment="1"/>
    <xf numFmtId="3" fontId="4" fillId="0" borderId="0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right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0" borderId="11" xfId="0" applyBorder="1"/>
    <xf numFmtId="164" fontId="4" fillId="0" borderId="21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right"/>
    </xf>
    <xf numFmtId="164" fontId="8" fillId="0" borderId="16" xfId="0" applyNumberFormat="1" applyFont="1" applyFill="1" applyBorder="1" applyAlignment="1"/>
    <xf numFmtId="164" fontId="8" fillId="0" borderId="17" xfId="0" applyNumberFormat="1" applyFont="1" applyFill="1" applyBorder="1" applyAlignment="1"/>
    <xf numFmtId="164" fontId="4" fillId="0" borderId="18" xfId="0" applyNumberFormat="1" applyFont="1" applyBorder="1" applyAlignment="1">
      <alignment horizontal="right"/>
    </xf>
    <xf numFmtId="164" fontId="8" fillId="0" borderId="23" xfId="0" applyNumberFormat="1" applyFont="1" applyFill="1" applyBorder="1" applyAlignment="1"/>
    <xf numFmtId="164" fontId="4" fillId="0" borderId="23" xfId="0" applyNumberFormat="1" applyFont="1" applyBorder="1" applyAlignment="1">
      <alignment horizontal="right"/>
    </xf>
    <xf numFmtId="164" fontId="6" fillId="0" borderId="17" xfId="0" applyNumberFormat="1" applyFont="1" applyBorder="1" applyAlignment="1"/>
    <xf numFmtId="0" fontId="2" fillId="0" borderId="15" xfId="0" applyFont="1" applyBorder="1" applyAlignment="1">
      <alignment horizontal="left"/>
    </xf>
    <xf numFmtId="164" fontId="0" fillId="0" borderId="25" xfId="0" applyNumberFormat="1" applyBorder="1"/>
    <xf numFmtId="0" fontId="0" fillId="0" borderId="26" xfId="0" applyBorder="1"/>
    <xf numFmtId="164" fontId="0" fillId="0" borderId="26" xfId="0" applyNumberFormat="1" applyBorder="1"/>
    <xf numFmtId="164" fontId="5" fillId="0" borderId="12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164" fontId="5" fillId="0" borderId="30" xfId="0" applyNumberFormat="1" applyFont="1" applyBorder="1" applyAlignment="1">
      <alignment horizontal="right"/>
    </xf>
    <xf numFmtId="164" fontId="5" fillId="0" borderId="31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3" fontId="5" fillId="0" borderId="32" xfId="0" applyNumberFormat="1" applyFont="1" applyBorder="1" applyAlignment="1">
      <alignment horizontal="center"/>
    </xf>
    <xf numFmtId="3" fontId="6" fillId="0" borderId="33" xfId="0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3" xfId="0" applyBorder="1"/>
    <xf numFmtId="0" fontId="0" fillId="0" borderId="18" xfId="0" applyBorder="1"/>
    <xf numFmtId="0" fontId="0" fillId="0" borderId="10" xfId="0" applyBorder="1"/>
    <xf numFmtId="164" fontId="0" fillId="0" borderId="16" xfId="0" applyNumberFormat="1" applyBorder="1"/>
    <xf numFmtId="0" fontId="12" fillId="0" borderId="0" xfId="0" applyFont="1"/>
    <xf numFmtId="0" fontId="13" fillId="0" borderId="0" xfId="0" applyFont="1" applyBorder="1"/>
    <xf numFmtId="2" fontId="0" fillId="0" borderId="16" xfId="0" applyNumberFormat="1" applyBorder="1"/>
    <xf numFmtId="0" fontId="0" fillId="0" borderId="0" xfId="0" applyFill="1" applyBorder="1"/>
    <xf numFmtId="0" fontId="0" fillId="3" borderId="16" xfId="0" applyFill="1" applyBorder="1"/>
    <xf numFmtId="0" fontId="0" fillId="3" borderId="0" xfId="0" applyFill="1" applyBorder="1"/>
    <xf numFmtId="164" fontId="0" fillId="3" borderId="26" xfId="0" applyNumberFormat="1" applyFill="1" applyBorder="1"/>
    <xf numFmtId="164" fontId="0" fillId="3" borderId="16" xfId="0" applyNumberFormat="1" applyFill="1" applyBorder="1"/>
    <xf numFmtId="0" fontId="0" fillId="3" borderId="13" xfId="0" applyFill="1" applyBorder="1"/>
    <xf numFmtId="164" fontId="4" fillId="0" borderId="0" xfId="0" applyNumberFormat="1" applyFont="1" applyAlignment="1">
      <alignment horizontal="center"/>
    </xf>
    <xf numFmtId="0" fontId="11" fillId="0" borderId="8" xfId="0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20" xfId="0" applyFont="1" applyBorder="1" applyAlignment="1">
      <alignment horizontal="right"/>
    </xf>
    <xf numFmtId="3" fontId="6" fillId="0" borderId="30" xfId="0" applyNumberFormat="1" applyFont="1" applyBorder="1" applyAlignment="1">
      <alignment horizontal="center"/>
    </xf>
    <xf numFmtId="164" fontId="6" fillId="0" borderId="20" xfId="0" applyNumberFormat="1" applyFont="1" applyBorder="1" applyAlignment="1"/>
    <xf numFmtId="164" fontId="6" fillId="0" borderId="11" xfId="0" applyNumberFormat="1" applyFont="1" applyBorder="1" applyAlignment="1"/>
    <xf numFmtId="164" fontId="4" fillId="0" borderId="11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center"/>
    </xf>
    <xf numFmtId="10" fontId="2" fillId="0" borderId="22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0" borderId="26" xfId="0" applyFont="1" applyBorder="1"/>
    <xf numFmtId="14" fontId="1" fillId="0" borderId="26" xfId="0" applyNumberFormat="1" applyFont="1" applyBorder="1"/>
    <xf numFmtId="0" fontId="1" fillId="0" borderId="27" xfId="0" applyFont="1" applyBorder="1"/>
    <xf numFmtId="10" fontId="1" fillId="0" borderId="0" xfId="0" applyNumberFormat="1" applyFont="1" applyBorder="1" applyAlignment="1">
      <alignment horizontal="left"/>
    </xf>
    <xf numFmtId="164" fontId="4" fillId="0" borderId="14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164" fontId="4" fillId="0" borderId="17" xfId="0" applyNumberFormat="1" applyFont="1" applyBorder="1" applyAlignment="1">
      <alignment horizontal="right"/>
    </xf>
    <xf numFmtId="0" fontId="7" fillId="2" borderId="16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protection locked="0"/>
    </xf>
    <xf numFmtId="3" fontId="4" fillId="2" borderId="0" xfId="0" applyNumberFormat="1" applyFont="1" applyFill="1" applyBorder="1" applyAlignment="1" applyProtection="1">
      <protection locked="0"/>
    </xf>
    <xf numFmtId="0" fontId="2" fillId="0" borderId="2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7" fillId="2" borderId="17" xfId="0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protection locked="0"/>
    </xf>
    <xf numFmtId="0" fontId="2" fillId="2" borderId="18" xfId="0" applyFont="1" applyFill="1" applyBorder="1" applyAlignment="1" applyProtection="1">
      <protection locked="0"/>
    </xf>
    <xf numFmtId="164" fontId="0" fillId="0" borderId="0" xfId="0" applyNumberFormat="1" applyBorder="1"/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12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 horizontal="right"/>
    </xf>
    <xf numFmtId="165" fontId="0" fillId="0" borderId="0" xfId="0" applyNumberFormat="1"/>
    <xf numFmtId="164" fontId="0" fillId="0" borderId="13" xfId="0" applyNumberFormat="1" applyBorder="1"/>
    <xf numFmtId="164" fontId="0" fillId="0" borderId="13" xfId="0" applyNumberFormat="1" applyBorder="1" applyAlignment="1"/>
    <xf numFmtId="0" fontId="12" fillId="0" borderId="0" xfId="0" applyFont="1" applyFill="1" applyBorder="1"/>
    <xf numFmtId="164" fontId="0" fillId="0" borderId="0" xfId="0" applyNumberFormat="1"/>
    <xf numFmtId="164" fontId="0" fillId="0" borderId="17" xfId="0" applyNumberFormat="1" applyBorder="1"/>
    <xf numFmtId="164" fontId="6" fillId="0" borderId="0" xfId="0" applyNumberFormat="1" applyFont="1" applyBorder="1" applyAlignment="1"/>
    <xf numFmtId="0" fontId="12" fillId="0" borderId="24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10" fontId="2" fillId="0" borderId="21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5" fillId="0" borderId="0" xfId="0" applyFont="1"/>
    <xf numFmtId="10" fontId="15" fillId="0" borderId="0" xfId="0" applyNumberFormat="1" applyFont="1" applyBorder="1"/>
    <xf numFmtId="0" fontId="12" fillId="0" borderId="0" xfId="0" applyFont="1" applyBorder="1"/>
    <xf numFmtId="0" fontId="16" fillId="0" borderId="0" xfId="0" applyFont="1" applyBorder="1"/>
    <xf numFmtId="0" fontId="15" fillId="0" borderId="0" xfId="0" applyFont="1" applyBorder="1"/>
    <xf numFmtId="14" fontId="0" fillId="0" borderId="0" xfId="0" applyNumberFormat="1" applyBorder="1"/>
    <xf numFmtId="166" fontId="0" fillId="0" borderId="0" xfId="0" applyNumberForma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0" fontId="0" fillId="4" borderId="14" xfId="0" applyFill="1" applyBorder="1"/>
    <xf numFmtId="0" fontId="0" fillId="4" borderId="10" xfId="0" applyFill="1" applyBorder="1"/>
    <xf numFmtId="0" fontId="0" fillId="4" borderId="16" xfId="0" applyFill="1" applyBorder="1"/>
    <xf numFmtId="0" fontId="0" fillId="4" borderId="13" xfId="0" applyFill="1" applyBorder="1"/>
    <xf numFmtId="0" fontId="1" fillId="4" borderId="16" xfId="0" applyFont="1" applyFill="1" applyBorder="1"/>
    <xf numFmtId="164" fontId="0" fillId="4" borderId="13" xfId="0" applyNumberFormat="1" applyFill="1" applyBorder="1"/>
    <xf numFmtId="165" fontId="1" fillId="4" borderId="13" xfId="0" applyNumberFormat="1" applyFont="1" applyFill="1" applyBorder="1" applyAlignment="1" applyProtection="1">
      <alignment horizontal="right"/>
      <protection locked="0"/>
    </xf>
    <xf numFmtId="0" fontId="14" fillId="4" borderId="16" xfId="0" applyFont="1" applyFill="1" applyBorder="1"/>
    <xf numFmtId="0" fontId="0" fillId="4" borderId="17" xfId="0" applyFill="1" applyBorder="1"/>
    <xf numFmtId="0" fontId="0" fillId="4" borderId="18" xfId="0" applyFill="1" applyBorder="1"/>
    <xf numFmtId="0" fontId="0" fillId="2" borderId="16" xfId="0" applyFill="1" applyBorder="1"/>
    <xf numFmtId="0" fontId="0" fillId="2" borderId="0" xfId="0" applyFill="1" applyBorder="1"/>
    <xf numFmtId="164" fontId="0" fillId="2" borderId="26" xfId="0" applyNumberFormat="1" applyFill="1" applyBorder="1"/>
    <xf numFmtId="0" fontId="0" fillId="2" borderId="26" xfId="0" applyFill="1" applyBorder="1"/>
    <xf numFmtId="166" fontId="0" fillId="2" borderId="0" xfId="0" applyNumberFormat="1" applyFill="1" applyBorder="1" applyAlignment="1">
      <alignment horizontal="center"/>
    </xf>
    <xf numFmtId="0" fontId="14" fillId="2" borderId="16" xfId="0" applyFont="1" applyFill="1" applyBorder="1"/>
    <xf numFmtId="0" fontId="0" fillId="2" borderId="13" xfId="0" applyFill="1" applyBorder="1"/>
    <xf numFmtId="166" fontId="17" fillId="0" borderId="0" xfId="0" applyNumberFormat="1" applyFont="1" applyBorder="1" applyAlignment="1">
      <alignment horizontal="center"/>
    </xf>
    <xf numFmtId="0" fontId="0" fillId="0" borderId="15" xfId="0" applyBorder="1" applyAlignment="1">
      <alignment horizontal="right" indent="3"/>
    </xf>
    <xf numFmtId="0" fontId="0" fillId="0" borderId="0" xfId="0" applyBorder="1" applyAlignment="1">
      <alignment horizontal="right" indent="3"/>
    </xf>
    <xf numFmtId="0" fontId="0" fillId="0" borderId="11" xfId="0" applyBorder="1" applyAlignment="1">
      <alignment horizontal="right" indent="3"/>
    </xf>
    <xf numFmtId="164" fontId="5" fillId="0" borderId="36" xfId="0" applyNumberFormat="1" applyFont="1" applyBorder="1" applyAlignment="1"/>
    <xf numFmtId="164" fontId="5" fillId="0" borderId="37" xfId="0" applyNumberFormat="1" applyFont="1" applyBorder="1" applyAlignment="1"/>
    <xf numFmtId="164" fontId="5" fillId="0" borderId="38" xfId="0" applyNumberFormat="1" applyFont="1" applyBorder="1" applyAlignment="1"/>
    <xf numFmtId="164" fontId="6" fillId="0" borderId="39" xfId="0" applyNumberFormat="1" applyFont="1" applyBorder="1" applyAlignment="1"/>
    <xf numFmtId="164" fontId="0" fillId="0" borderId="11" xfId="0" applyNumberFormat="1" applyBorder="1"/>
    <xf numFmtId="164" fontId="0" fillId="0" borderId="18" xfId="0" applyNumberFormat="1" applyBorder="1"/>
    <xf numFmtId="0" fontId="12" fillId="0" borderId="11" xfId="0" applyFont="1" applyBorder="1"/>
    <xf numFmtId="164" fontId="12" fillId="0" borderId="24" xfId="0" applyNumberFormat="1" applyFont="1" applyBorder="1"/>
    <xf numFmtId="164" fontId="12" fillId="0" borderId="21" xfId="0" applyNumberFormat="1" applyFont="1" applyBorder="1"/>
    <xf numFmtId="164" fontId="12" fillId="0" borderId="26" xfId="0" applyNumberFormat="1" applyFont="1" applyBorder="1"/>
    <xf numFmtId="164" fontId="12" fillId="0" borderId="16" xfId="0" applyNumberFormat="1" applyFont="1" applyBorder="1"/>
    <xf numFmtId="0" fontId="18" fillId="4" borderId="16" xfId="0" applyFont="1" applyFill="1" applyBorder="1"/>
    <xf numFmtId="164" fontId="18" fillId="4" borderId="13" xfId="0" applyNumberFormat="1" applyFont="1" applyFill="1" applyBorder="1"/>
    <xf numFmtId="0" fontId="12" fillId="4" borderId="16" xfId="0" applyFont="1" applyFill="1" applyBorder="1"/>
    <xf numFmtId="164" fontId="12" fillId="4" borderId="13" xfId="0" applyNumberFormat="1" applyFont="1" applyFill="1" applyBorder="1"/>
    <xf numFmtId="0" fontId="18" fillId="0" borderId="0" xfId="0" applyFont="1" applyBorder="1"/>
    <xf numFmtId="164" fontId="18" fillId="0" borderId="13" xfId="0" applyNumberFormat="1" applyFont="1" applyBorder="1"/>
    <xf numFmtId="0" fontId="18" fillId="4" borderId="13" xfId="0" applyFont="1" applyFill="1" applyBorder="1"/>
    <xf numFmtId="0" fontId="14" fillId="2" borderId="0" xfId="0" applyFont="1" applyFill="1" applyBorder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right"/>
    </xf>
    <xf numFmtId="165" fontId="12" fillId="0" borderId="0" xfId="0" applyNumberFormat="1" applyFont="1"/>
    <xf numFmtId="164" fontId="12" fillId="0" borderId="0" xfId="0" applyNumberFormat="1" applyFont="1"/>
    <xf numFmtId="0" fontId="15" fillId="0" borderId="24" xfId="0" applyFont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6" fontId="0" fillId="0" borderId="0" xfId="0" applyNumberFormat="1"/>
    <xf numFmtId="0" fontId="0" fillId="0" borderId="24" xfId="0" applyBorder="1"/>
    <xf numFmtId="14" fontId="0" fillId="0" borderId="24" xfId="0" applyNumberFormat="1" applyBorder="1" applyAlignment="1">
      <alignment horizontal="center"/>
    </xf>
    <xf numFmtId="165" fontId="0" fillId="0" borderId="24" xfId="0" applyNumberFormat="1" applyBorder="1"/>
    <xf numFmtId="165" fontId="0" fillId="0" borderId="24" xfId="0" applyNumberFormat="1" applyFont="1" applyBorder="1"/>
    <xf numFmtId="0" fontId="0" fillId="0" borderId="24" xfId="0" applyBorder="1" applyAlignment="1">
      <alignment horizontal="center"/>
    </xf>
    <xf numFmtId="165" fontId="13" fillId="0" borderId="24" xfId="0" applyNumberFormat="1" applyFont="1" applyBorder="1"/>
    <xf numFmtId="165" fontId="15" fillId="0" borderId="24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14" fontId="0" fillId="0" borderId="0" xfId="0" applyNumberFormat="1"/>
    <xf numFmtId="0" fontId="12" fillId="0" borderId="0" xfId="0" applyFont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0" fontId="0" fillId="0" borderId="26" xfId="0" applyFill="1" applyBorder="1"/>
    <xf numFmtId="0" fontId="13" fillId="0" borderId="24" xfId="0" applyFont="1" applyBorder="1"/>
    <xf numFmtId="0" fontId="12" fillId="0" borderId="24" xfId="0" applyFont="1" applyBorder="1"/>
    <xf numFmtId="4" fontId="0" fillId="0" borderId="24" xfId="0" applyNumberFormat="1" applyFont="1" applyBorder="1"/>
    <xf numFmtId="4" fontId="12" fillId="0" borderId="0" xfId="0" applyNumberFormat="1" applyFont="1"/>
    <xf numFmtId="4" fontId="12" fillId="0" borderId="24" xfId="0" applyNumberFormat="1" applyFont="1" applyFill="1" applyBorder="1" applyAlignment="1">
      <alignment horizontal="center"/>
    </xf>
    <xf numFmtId="165" fontId="0" fillId="0" borderId="24" xfId="0" applyNumberFormat="1" applyFont="1" applyFill="1" applyBorder="1" applyAlignment="1">
      <alignment horizontal="center"/>
    </xf>
    <xf numFmtId="4" fontId="0" fillId="0" borderId="0" xfId="0" applyNumberFormat="1" applyFont="1"/>
    <xf numFmtId="165" fontId="0" fillId="0" borderId="0" xfId="0" applyNumberFormat="1" applyBorder="1"/>
    <xf numFmtId="165" fontId="0" fillId="0" borderId="0" xfId="0" applyNumberFormat="1" applyFont="1" applyBorder="1"/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2" borderId="24" xfId="0" applyNumberFormat="1" applyFont="1" applyFill="1" applyBorder="1"/>
    <xf numFmtId="0" fontId="12" fillId="0" borderId="0" xfId="0" applyFont="1" applyAlignment="1">
      <alignment horizontal="center"/>
    </xf>
    <xf numFmtId="16" fontId="0" fillId="0" borderId="24" xfId="0" applyNumberFormat="1" applyBorder="1" applyAlignment="1">
      <alignment horizontal="center"/>
    </xf>
    <xf numFmtId="165" fontId="13" fillId="2" borderId="24" xfId="0" applyNumberFormat="1" applyFont="1" applyFill="1" applyBorder="1"/>
    <xf numFmtId="4" fontId="0" fillId="2" borderId="24" xfId="0" applyNumberFormat="1" applyFont="1" applyFill="1" applyBorder="1"/>
    <xf numFmtId="4" fontId="13" fillId="2" borderId="24" xfId="0" applyNumberFormat="1" applyFont="1" applyFill="1" applyBorder="1"/>
    <xf numFmtId="0" fontId="12" fillId="0" borderId="25" xfId="0" applyFont="1" applyFill="1" applyBorder="1" applyAlignment="1">
      <alignment horizontal="right"/>
    </xf>
    <xf numFmtId="0" fontId="12" fillId="0" borderId="15" xfId="0" applyFont="1" applyFill="1" applyBorder="1" applyAlignment="1">
      <alignment horizontal="center"/>
    </xf>
    <xf numFmtId="165" fontId="12" fillId="0" borderId="10" xfId="0" applyNumberFormat="1" applyFont="1" applyBorder="1"/>
    <xf numFmtId="165" fontId="12" fillId="0" borderId="13" xfId="0" applyNumberFormat="1" applyFont="1" applyBorder="1"/>
    <xf numFmtId="0" fontId="0" fillId="0" borderId="0" xfId="0" applyBorder="1" applyAlignment="1">
      <alignment horizontal="center"/>
    </xf>
    <xf numFmtId="165" fontId="0" fillId="0" borderId="13" xfId="0" applyNumberFormat="1" applyBorder="1"/>
    <xf numFmtId="0" fontId="0" fillId="0" borderId="27" xfId="0" applyFill="1" applyBorder="1"/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/>
    </xf>
    <xf numFmtId="165" fontId="13" fillId="0" borderId="0" xfId="0" applyNumberFormat="1" applyFont="1"/>
    <xf numFmtId="0" fontId="0" fillId="0" borderId="24" xfId="0" applyFont="1" applyBorder="1"/>
    <xf numFmtId="165" fontId="0" fillId="2" borderId="24" xfId="0" applyNumberFormat="1" applyFill="1" applyBorder="1"/>
    <xf numFmtId="0" fontId="12" fillId="0" borderId="21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wrapText="1"/>
    </xf>
    <xf numFmtId="0" fontId="5" fillId="0" borderId="16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3" fontId="4" fillId="2" borderId="17" xfId="0" applyNumberFormat="1" applyFont="1" applyFill="1" applyBorder="1" applyAlignment="1">
      <alignment horizontal="center"/>
    </xf>
    <xf numFmtId="3" fontId="4" fillId="2" borderId="18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10" fillId="0" borderId="4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9" fillId="0" borderId="16" xfId="0" applyFont="1" applyBorder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0" fontId="9" fillId="0" borderId="13" xfId="0" applyFont="1" applyBorder="1" applyAlignment="1">
      <alignment horizontal="right" wrapText="1"/>
    </xf>
    <xf numFmtId="0" fontId="2" fillId="0" borderId="19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5" xfId="0" applyFont="1" applyBorder="1" applyAlignment="1">
      <alignment horizontal="left" wrapText="1"/>
    </xf>
    <xf numFmtId="0" fontId="9" fillId="0" borderId="8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0" fontId="9" fillId="0" borderId="20" xfId="0" applyFont="1" applyBorder="1" applyAlignment="1">
      <alignment horizontal="right"/>
    </xf>
    <xf numFmtId="0" fontId="11" fillId="0" borderId="6" xfId="0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0" fontId="11" fillId="0" borderId="7" xfId="0" applyFont="1" applyBorder="1" applyAlignment="1">
      <alignment horizontal="right"/>
    </xf>
    <xf numFmtId="10" fontId="1" fillId="0" borderId="0" xfId="0" applyNumberFormat="1" applyFont="1" applyBorder="1" applyAlignment="1" applyProtection="1">
      <alignment horizontal="center"/>
      <protection locked="0"/>
    </xf>
    <xf numFmtId="10" fontId="1" fillId="0" borderId="13" xfId="0" applyNumberFormat="1" applyFont="1" applyBorder="1" applyAlignment="1" applyProtection="1">
      <alignment horizontal="center"/>
      <protection locked="0"/>
    </xf>
    <xf numFmtId="0" fontId="3" fillId="2" borderId="16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/>
      <protection locked="0"/>
    </xf>
    <xf numFmtId="0" fontId="3" fillId="2" borderId="15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3" fontId="4" fillId="2" borderId="11" xfId="0" applyNumberFormat="1" applyFont="1" applyFill="1" applyBorder="1" applyAlignment="1">
      <alignment horizontal="center"/>
    </xf>
    <xf numFmtId="14" fontId="13" fillId="0" borderId="2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451B4-4120-477F-9375-D07043FCE1EA}">
  <dimension ref="A1:R90"/>
  <sheetViews>
    <sheetView topLeftCell="A64" zoomScaleNormal="100" zoomScaleSheetLayoutView="85" workbookViewId="0">
      <selection activeCell="E90" sqref="E90"/>
    </sheetView>
  </sheetViews>
  <sheetFormatPr defaultRowHeight="15" x14ac:dyDescent="0.25"/>
  <cols>
    <col min="1" max="1" width="4.5703125" customWidth="1"/>
    <col min="2" max="2" width="45.140625" customWidth="1"/>
    <col min="3" max="3" width="10.42578125" customWidth="1"/>
    <col min="4" max="4" width="10" customWidth="1"/>
    <col min="5" max="5" width="10.5703125" customWidth="1"/>
    <col min="6" max="6" width="9.42578125" customWidth="1"/>
    <col min="7" max="7" width="14" customWidth="1"/>
    <col min="8" max="8" width="8.7109375" customWidth="1"/>
    <col min="9" max="9" width="9.7109375" customWidth="1"/>
    <col min="10" max="10" width="10.28515625" customWidth="1"/>
    <col min="11" max="11" width="9.7109375" customWidth="1"/>
    <col min="13" max="13" width="11.140625" customWidth="1"/>
    <col min="14" max="14" width="9.28515625" customWidth="1"/>
    <col min="15" max="15" width="11.140625" customWidth="1"/>
    <col min="16" max="16" width="9.28515625" customWidth="1"/>
    <col min="17" max="17" width="11.140625" customWidth="1"/>
    <col min="18" max="18" width="9.28515625" customWidth="1"/>
  </cols>
  <sheetData>
    <row r="1" spans="1:18" s="121" customFormat="1" ht="30" x14ac:dyDescent="0.25">
      <c r="A1" s="225" t="s">
        <v>39</v>
      </c>
      <c r="B1" s="226"/>
      <c r="C1" s="115" t="s">
        <v>69</v>
      </c>
      <c r="D1" s="115" t="s">
        <v>70</v>
      </c>
      <c r="E1" s="116" t="s">
        <v>76</v>
      </c>
      <c r="F1" s="116" t="s">
        <v>117</v>
      </c>
      <c r="G1" s="117" t="s">
        <v>25</v>
      </c>
      <c r="H1" s="118" t="s">
        <v>77</v>
      </c>
      <c r="I1" s="119" t="s">
        <v>26</v>
      </c>
      <c r="J1" s="120" t="s">
        <v>27</v>
      </c>
      <c r="K1" s="119" t="s">
        <v>26</v>
      </c>
      <c r="L1" s="118" t="s">
        <v>27</v>
      </c>
      <c r="M1" s="119" t="s">
        <v>26</v>
      </c>
      <c r="N1" s="118" t="s">
        <v>27</v>
      </c>
      <c r="O1" s="119" t="s">
        <v>26</v>
      </c>
      <c r="P1" s="118" t="s">
        <v>27</v>
      </c>
      <c r="Q1" s="119" t="s">
        <v>26</v>
      </c>
      <c r="R1" s="118" t="s">
        <v>27</v>
      </c>
    </row>
    <row r="2" spans="1:18" x14ac:dyDescent="0.25">
      <c r="A2" s="32" t="s">
        <v>74</v>
      </c>
      <c r="B2" s="33"/>
      <c r="C2" s="48" t="s">
        <v>30</v>
      </c>
      <c r="D2" s="48"/>
      <c r="E2" s="65"/>
      <c r="F2" s="48"/>
      <c r="G2" s="35"/>
      <c r="H2" s="35"/>
      <c r="I2" s="132"/>
      <c r="J2" s="133"/>
      <c r="K2" s="33"/>
      <c r="L2" s="64"/>
      <c r="M2" s="32"/>
      <c r="N2" s="64"/>
      <c r="O2" s="32"/>
      <c r="P2" s="64"/>
      <c r="Q2" s="32"/>
      <c r="R2" s="64"/>
    </row>
    <row r="3" spans="1:18" ht="15.75" x14ac:dyDescent="0.3">
      <c r="A3" s="34"/>
      <c r="B3" s="35" t="s">
        <v>126</v>
      </c>
      <c r="C3" s="50">
        <v>0</v>
      </c>
      <c r="D3" s="50"/>
      <c r="E3" s="65">
        <v>61607</v>
      </c>
      <c r="F3" s="50"/>
      <c r="G3" s="147" t="s">
        <v>92</v>
      </c>
      <c r="H3" s="35"/>
      <c r="I3" s="134"/>
      <c r="J3" s="135"/>
      <c r="K3" s="35"/>
      <c r="L3" s="62"/>
      <c r="M3" s="34"/>
      <c r="N3" s="62"/>
      <c r="O3" s="34"/>
      <c r="P3" s="62"/>
      <c r="Q3" s="34"/>
      <c r="R3" s="62"/>
    </row>
    <row r="4" spans="1:18" ht="15.75" x14ac:dyDescent="0.3">
      <c r="A4" s="34"/>
      <c r="B4" s="35" t="s">
        <v>112</v>
      </c>
      <c r="C4" s="50">
        <v>0</v>
      </c>
      <c r="D4" s="50"/>
      <c r="E4" s="65">
        <v>10000</v>
      </c>
      <c r="F4" s="50"/>
      <c r="G4" s="147" t="s">
        <v>92</v>
      </c>
      <c r="H4" s="35"/>
      <c r="I4" s="134"/>
      <c r="J4" s="135"/>
      <c r="K4" s="35"/>
      <c r="L4" s="62"/>
      <c r="M4" s="34"/>
      <c r="N4" s="62"/>
      <c r="O4" s="34"/>
      <c r="P4" s="62"/>
      <c r="Q4" s="34"/>
      <c r="R4" s="62"/>
    </row>
    <row r="5" spans="1:18" ht="15.75" x14ac:dyDescent="0.3">
      <c r="A5" s="34"/>
      <c r="B5" s="35" t="s">
        <v>135</v>
      </c>
      <c r="C5" s="50">
        <v>0</v>
      </c>
      <c r="D5" s="50"/>
      <c r="E5" s="65">
        <v>2000</v>
      </c>
      <c r="F5" s="50"/>
      <c r="G5" s="171"/>
      <c r="H5" s="35"/>
      <c r="I5" s="134"/>
      <c r="J5" s="135"/>
      <c r="K5" s="35"/>
      <c r="L5" s="62"/>
      <c r="M5" s="34"/>
      <c r="N5" s="62"/>
      <c r="O5" s="34"/>
      <c r="P5" s="62"/>
      <c r="Q5" s="34"/>
      <c r="R5" s="62"/>
    </row>
    <row r="6" spans="1:18" ht="15.75" x14ac:dyDescent="0.3">
      <c r="A6" s="34"/>
      <c r="B6" s="35" t="s">
        <v>165</v>
      </c>
      <c r="C6" s="50">
        <v>164534</v>
      </c>
      <c r="D6" s="50"/>
      <c r="E6" s="65"/>
      <c r="F6" s="50"/>
      <c r="G6" s="171"/>
      <c r="H6" s="35"/>
      <c r="I6" s="134"/>
      <c r="J6" s="135"/>
      <c r="K6" s="35"/>
      <c r="L6" s="62"/>
      <c r="M6" s="34"/>
      <c r="N6" s="62"/>
      <c r="O6" s="34"/>
      <c r="P6" s="62"/>
      <c r="Q6" s="34"/>
      <c r="R6" s="62"/>
    </row>
    <row r="7" spans="1:18" x14ac:dyDescent="0.25">
      <c r="A7" s="34"/>
      <c r="B7" s="111" t="s">
        <v>111</v>
      </c>
      <c r="C7" s="50"/>
      <c r="D7" s="162">
        <f>SUM(C2:C6)</f>
        <v>164534</v>
      </c>
      <c r="E7" s="163">
        <f>SUM(E2:E6)</f>
        <v>73607</v>
      </c>
      <c r="F7" s="162">
        <f>D7-E7</f>
        <v>90927</v>
      </c>
      <c r="G7" s="35"/>
      <c r="H7" s="35"/>
      <c r="I7" s="134"/>
      <c r="J7" s="135"/>
      <c r="K7" s="35"/>
      <c r="L7" s="62"/>
      <c r="M7" s="34"/>
      <c r="N7" s="62"/>
      <c r="O7" s="34"/>
      <c r="P7" s="62"/>
      <c r="Q7" s="34"/>
      <c r="R7" s="62"/>
    </row>
    <row r="8" spans="1:18" x14ac:dyDescent="0.25">
      <c r="A8" s="34"/>
      <c r="B8" s="61"/>
      <c r="C8" s="50"/>
      <c r="D8" s="50"/>
      <c r="E8" s="65"/>
      <c r="F8" s="50"/>
      <c r="G8" s="35"/>
      <c r="H8" s="35"/>
      <c r="I8" s="134"/>
      <c r="J8" s="135"/>
      <c r="K8" s="35"/>
      <c r="L8" s="62"/>
      <c r="M8" s="34"/>
      <c r="N8" s="62"/>
      <c r="O8" s="34"/>
      <c r="P8" s="62"/>
      <c r="Q8" s="34"/>
      <c r="R8" s="62"/>
    </row>
    <row r="9" spans="1:18" x14ac:dyDescent="0.25">
      <c r="A9" s="34" t="s">
        <v>75</v>
      </c>
      <c r="B9" s="35"/>
      <c r="C9" s="50"/>
      <c r="D9" s="50"/>
      <c r="E9" s="65"/>
      <c r="F9" s="50"/>
      <c r="G9" s="35"/>
      <c r="H9" s="35"/>
      <c r="I9" s="134"/>
      <c r="J9" s="135"/>
      <c r="K9" s="35"/>
      <c r="L9" s="62"/>
      <c r="M9" s="34"/>
      <c r="N9" s="62"/>
      <c r="O9" s="34"/>
      <c r="P9" s="62"/>
      <c r="Q9" s="34"/>
      <c r="R9" s="62"/>
    </row>
    <row r="10" spans="1:18" x14ac:dyDescent="0.25">
      <c r="A10" s="34"/>
      <c r="B10" s="35" t="s">
        <v>95</v>
      </c>
      <c r="C10" s="50">
        <v>150000</v>
      </c>
      <c r="D10" s="50"/>
      <c r="E10" s="65">
        <v>0</v>
      </c>
      <c r="F10" s="50"/>
      <c r="G10" s="35" t="s">
        <v>96</v>
      </c>
      <c r="H10" s="35"/>
      <c r="I10" s="136" t="s">
        <v>30</v>
      </c>
      <c r="J10" s="135"/>
      <c r="K10" s="15"/>
      <c r="L10" s="62"/>
      <c r="M10" s="34"/>
      <c r="N10" s="62"/>
      <c r="O10" s="34"/>
      <c r="P10" s="62"/>
      <c r="Q10" s="34"/>
      <c r="R10" s="62"/>
    </row>
    <row r="11" spans="1:18" x14ac:dyDescent="0.25">
      <c r="A11" s="34"/>
      <c r="B11" s="35" t="s">
        <v>93</v>
      </c>
      <c r="C11" s="50"/>
      <c r="D11" s="50"/>
      <c r="E11" s="65"/>
      <c r="F11" s="50"/>
      <c r="G11" s="35" t="s">
        <v>96</v>
      </c>
      <c r="H11" s="35"/>
      <c r="I11" s="136" t="s">
        <v>30</v>
      </c>
      <c r="J11" s="135"/>
      <c r="K11" s="15"/>
      <c r="L11" s="62"/>
      <c r="M11" s="34"/>
      <c r="N11" s="62"/>
      <c r="O11" s="34"/>
      <c r="P11" s="62"/>
      <c r="Q11" s="34"/>
      <c r="R11" s="62"/>
    </row>
    <row r="12" spans="1:18" x14ac:dyDescent="0.25">
      <c r="A12" s="34"/>
      <c r="B12" s="35" t="s">
        <v>94</v>
      </c>
      <c r="C12" s="50"/>
      <c r="D12" s="50" t="s">
        <v>30</v>
      </c>
      <c r="E12" s="65" t="s">
        <v>30</v>
      </c>
      <c r="F12" s="50"/>
      <c r="G12" s="35" t="s">
        <v>96</v>
      </c>
      <c r="H12" s="35"/>
      <c r="I12" s="134"/>
      <c r="J12" s="135"/>
      <c r="K12" s="35"/>
      <c r="L12" s="62"/>
      <c r="M12" s="34"/>
      <c r="N12" s="62"/>
      <c r="O12" s="34"/>
      <c r="P12" s="62"/>
      <c r="Q12" s="34"/>
      <c r="R12" s="62"/>
    </row>
    <row r="13" spans="1:18" x14ac:dyDescent="0.25">
      <c r="A13" s="34"/>
      <c r="B13" s="111" t="s">
        <v>111</v>
      </c>
      <c r="C13" s="162"/>
      <c r="D13" s="162">
        <f>SUM(C9:C12)</f>
        <v>150000</v>
      </c>
      <c r="E13" s="163">
        <f>SUM(E9:E12)</f>
        <v>0</v>
      </c>
      <c r="F13" s="162">
        <f>D13-E13</f>
        <v>150000</v>
      </c>
      <c r="G13" s="35"/>
      <c r="H13" s="35"/>
      <c r="I13" s="134"/>
      <c r="J13" s="135"/>
      <c r="K13" s="35"/>
      <c r="L13" s="62"/>
      <c r="M13" s="34"/>
      <c r="N13" s="62"/>
      <c r="O13" s="34"/>
      <c r="P13" s="62"/>
      <c r="Q13" s="34"/>
      <c r="R13" s="62"/>
    </row>
    <row r="14" spans="1:18" x14ac:dyDescent="0.25">
      <c r="A14" s="34"/>
      <c r="B14" s="35"/>
      <c r="C14" s="50"/>
      <c r="D14" s="49"/>
      <c r="E14" s="34"/>
      <c r="F14" s="49"/>
      <c r="G14" s="35"/>
      <c r="H14" s="35"/>
      <c r="I14" s="134"/>
      <c r="J14" s="135"/>
      <c r="K14" s="35"/>
      <c r="L14" s="62"/>
      <c r="M14" s="34"/>
      <c r="N14" s="62"/>
      <c r="O14" s="34"/>
      <c r="P14" s="62"/>
      <c r="Q14" s="34"/>
      <c r="R14" s="62"/>
    </row>
    <row r="15" spans="1:18" x14ac:dyDescent="0.25">
      <c r="A15" s="34" t="s">
        <v>91</v>
      </c>
      <c r="B15" s="35"/>
      <c r="C15" s="50"/>
      <c r="D15" s="49"/>
      <c r="E15" s="34"/>
      <c r="F15" s="49"/>
      <c r="G15" s="124" t="s">
        <v>78</v>
      </c>
      <c r="H15" s="129">
        <v>43917</v>
      </c>
      <c r="I15" s="134"/>
      <c r="J15" s="135"/>
      <c r="K15" s="35"/>
      <c r="L15" s="62"/>
      <c r="M15" s="34"/>
      <c r="N15" s="62"/>
      <c r="O15" s="34"/>
      <c r="P15" s="62"/>
      <c r="Q15" s="34"/>
      <c r="R15" s="62"/>
    </row>
    <row r="16" spans="1:18" x14ac:dyDescent="0.25">
      <c r="A16" s="34"/>
      <c r="B16" s="35" t="s">
        <v>35</v>
      </c>
      <c r="C16" s="50">
        <v>9528</v>
      </c>
      <c r="D16" s="49"/>
      <c r="E16" s="34"/>
      <c r="F16" s="49"/>
      <c r="G16" s="124" t="s">
        <v>78</v>
      </c>
      <c r="H16" s="35"/>
      <c r="I16" s="134"/>
      <c r="J16" s="135"/>
      <c r="K16" s="35"/>
      <c r="L16" s="62"/>
      <c r="M16" s="34"/>
      <c r="N16" s="62"/>
      <c r="O16" s="34"/>
      <c r="P16" s="62"/>
      <c r="Q16" s="34"/>
      <c r="R16" s="62"/>
    </row>
    <row r="17" spans="1:18" x14ac:dyDescent="0.25">
      <c r="A17" s="34"/>
      <c r="B17" s="35" t="s">
        <v>36</v>
      </c>
      <c r="C17" s="50">
        <v>9528</v>
      </c>
      <c r="D17" s="49"/>
      <c r="E17" s="34"/>
      <c r="F17" s="49"/>
      <c r="G17" s="124" t="s">
        <v>78</v>
      </c>
      <c r="H17" s="35"/>
      <c r="I17" s="134"/>
      <c r="J17" s="135"/>
      <c r="K17" s="35"/>
      <c r="L17" s="62"/>
      <c r="M17" s="34"/>
      <c r="N17" s="62"/>
      <c r="O17" s="34"/>
      <c r="P17" s="62"/>
      <c r="Q17" s="34"/>
      <c r="R17" s="62"/>
    </row>
    <row r="18" spans="1:18" x14ac:dyDescent="0.25">
      <c r="A18" s="34"/>
      <c r="B18" s="35" t="s">
        <v>37</v>
      </c>
      <c r="C18" s="50">
        <v>129514</v>
      </c>
      <c r="D18" s="49"/>
      <c r="E18" s="34"/>
      <c r="F18" s="49"/>
      <c r="G18" s="124" t="s">
        <v>78</v>
      </c>
      <c r="H18" s="35"/>
      <c r="I18" s="134"/>
      <c r="J18" s="135"/>
      <c r="K18" s="35"/>
      <c r="L18" s="62"/>
      <c r="M18" s="34"/>
      <c r="N18" s="62"/>
      <c r="O18" s="34"/>
      <c r="P18" s="62"/>
      <c r="Q18" s="34"/>
      <c r="R18" s="62"/>
    </row>
    <row r="19" spans="1:18" ht="14.25" customHeight="1" x14ac:dyDescent="0.3">
      <c r="A19" s="34"/>
      <c r="B19" s="35" t="s">
        <v>110</v>
      </c>
      <c r="C19" s="50">
        <v>20000</v>
      </c>
      <c r="D19" s="50" t="s">
        <v>30</v>
      </c>
      <c r="E19" s="65"/>
      <c r="F19" s="50"/>
      <c r="G19" s="147" t="s">
        <v>92</v>
      </c>
      <c r="H19" s="128"/>
      <c r="I19" s="134"/>
      <c r="J19" s="135"/>
      <c r="K19" s="35"/>
      <c r="L19" s="62"/>
      <c r="M19" s="34"/>
      <c r="N19" s="62"/>
      <c r="O19" s="34"/>
      <c r="P19" s="62"/>
      <c r="Q19" s="34"/>
      <c r="R19" s="62"/>
    </row>
    <row r="20" spans="1:18" x14ac:dyDescent="0.25">
      <c r="A20" s="34"/>
      <c r="B20" s="35" t="s">
        <v>38</v>
      </c>
      <c r="C20" s="50">
        <v>123134</v>
      </c>
      <c r="D20" s="49"/>
      <c r="E20" s="34"/>
      <c r="F20" s="49"/>
      <c r="G20" s="124" t="s">
        <v>78</v>
      </c>
      <c r="H20" s="35"/>
      <c r="I20" s="134"/>
      <c r="J20" s="135"/>
      <c r="K20" s="35"/>
      <c r="L20" s="62"/>
      <c r="M20" s="34"/>
      <c r="N20" s="62"/>
      <c r="O20" s="34"/>
      <c r="P20" s="62"/>
      <c r="Q20" s="34"/>
      <c r="R20" s="62"/>
    </row>
    <row r="21" spans="1:18" x14ac:dyDescent="0.25">
      <c r="A21" s="34"/>
      <c r="B21" s="35" t="s">
        <v>40</v>
      </c>
      <c r="C21" s="50">
        <v>80974</v>
      </c>
      <c r="D21" s="50" t="s">
        <v>30</v>
      </c>
      <c r="E21" s="65">
        <f>J21</f>
        <v>378413</v>
      </c>
      <c r="F21" s="50"/>
      <c r="G21" s="124" t="s">
        <v>78</v>
      </c>
      <c r="H21" s="35"/>
      <c r="I21" s="164" t="s">
        <v>119</v>
      </c>
      <c r="J21" s="165">
        <v>378413</v>
      </c>
      <c r="K21" s="35"/>
      <c r="L21" s="62"/>
      <c r="M21" s="34"/>
      <c r="N21" s="62"/>
      <c r="O21" s="34"/>
      <c r="P21" s="62"/>
      <c r="Q21" s="34"/>
      <c r="R21" s="62"/>
    </row>
    <row r="22" spans="1:18" x14ac:dyDescent="0.25">
      <c r="A22" s="34" t="s">
        <v>51</v>
      </c>
      <c r="B22" s="35"/>
      <c r="C22" s="50"/>
      <c r="D22" s="49"/>
      <c r="E22" s="34"/>
      <c r="F22" s="49"/>
      <c r="G22" s="66" t="s">
        <v>78</v>
      </c>
      <c r="H22" s="129">
        <v>43917</v>
      </c>
      <c r="I22" s="164" t="s">
        <v>130</v>
      </c>
      <c r="J22" s="170"/>
      <c r="K22" s="35"/>
      <c r="L22" s="62"/>
      <c r="M22" s="34"/>
      <c r="N22" s="62"/>
      <c r="O22" s="34"/>
      <c r="P22" s="62"/>
      <c r="Q22" s="34"/>
      <c r="R22" s="62"/>
    </row>
    <row r="23" spans="1:18" x14ac:dyDescent="0.25">
      <c r="A23" s="34"/>
      <c r="B23" s="35" t="s">
        <v>52</v>
      </c>
      <c r="C23" s="50">
        <v>3870</v>
      </c>
      <c r="D23" s="49"/>
      <c r="E23" s="34"/>
      <c r="F23" s="49"/>
      <c r="G23" s="66" t="s">
        <v>78</v>
      </c>
      <c r="H23" s="128"/>
      <c r="I23" s="134"/>
      <c r="J23" s="135"/>
      <c r="K23" s="35"/>
      <c r="L23" s="62"/>
      <c r="M23" s="34"/>
      <c r="N23" s="62"/>
      <c r="O23" s="34"/>
      <c r="P23" s="62"/>
      <c r="Q23" s="34"/>
      <c r="R23" s="62"/>
    </row>
    <row r="24" spans="1:18" x14ac:dyDescent="0.25">
      <c r="A24" s="34"/>
      <c r="B24" s="35" t="s">
        <v>53</v>
      </c>
      <c r="C24" s="50">
        <v>3650</v>
      </c>
      <c r="D24" s="49"/>
      <c r="E24" s="34"/>
      <c r="F24" s="49"/>
      <c r="G24" s="66" t="s">
        <v>78</v>
      </c>
      <c r="H24" s="128"/>
      <c r="I24" s="134"/>
      <c r="J24" s="135"/>
      <c r="K24" s="35"/>
      <c r="L24" s="62"/>
      <c r="M24" s="34"/>
      <c r="N24" s="62"/>
      <c r="O24" s="34"/>
      <c r="P24" s="62"/>
      <c r="Q24" s="34"/>
      <c r="R24" s="62"/>
    </row>
    <row r="25" spans="1:18" x14ac:dyDescent="0.25">
      <c r="A25" s="34"/>
      <c r="B25" s="35" t="s">
        <v>54</v>
      </c>
      <c r="C25" s="50">
        <v>960</v>
      </c>
      <c r="D25" s="49"/>
      <c r="E25" s="34"/>
      <c r="F25" s="49"/>
      <c r="G25" s="66" t="s">
        <v>78</v>
      </c>
      <c r="H25" s="128"/>
      <c r="I25" s="134"/>
      <c r="J25" s="135"/>
      <c r="K25" s="35"/>
      <c r="L25" s="62"/>
      <c r="M25" s="34"/>
      <c r="N25" s="62"/>
      <c r="O25" s="34"/>
      <c r="P25" s="62"/>
      <c r="Q25" s="34"/>
      <c r="R25" s="62"/>
    </row>
    <row r="26" spans="1:18" x14ac:dyDescent="0.25">
      <c r="A26" s="34"/>
      <c r="B26" s="35" t="s">
        <v>55</v>
      </c>
      <c r="C26" s="50">
        <v>1000</v>
      </c>
      <c r="D26" s="49"/>
      <c r="E26" s="34"/>
      <c r="F26" s="49"/>
      <c r="G26" s="66" t="s">
        <v>78</v>
      </c>
      <c r="H26" s="128"/>
      <c r="I26" s="134"/>
      <c r="J26" s="135"/>
      <c r="K26" s="35"/>
      <c r="L26" s="62"/>
      <c r="M26" s="34"/>
      <c r="N26" s="62"/>
      <c r="O26" s="34"/>
      <c r="P26" s="62"/>
      <c r="Q26" s="34"/>
      <c r="R26" s="62"/>
    </row>
    <row r="27" spans="1:18" x14ac:dyDescent="0.25">
      <c r="A27" s="34"/>
      <c r="B27" s="35" t="s">
        <v>56</v>
      </c>
      <c r="C27" s="50">
        <v>2792</v>
      </c>
      <c r="D27" s="49"/>
      <c r="E27" s="34"/>
      <c r="F27" s="49"/>
      <c r="G27" s="66" t="s">
        <v>78</v>
      </c>
      <c r="H27" s="128"/>
      <c r="I27" s="134"/>
      <c r="J27" s="135"/>
      <c r="K27" s="35"/>
      <c r="L27" s="62"/>
      <c r="M27" s="34"/>
      <c r="N27" s="62"/>
      <c r="O27" s="34"/>
      <c r="P27" s="62"/>
      <c r="Q27" s="34"/>
      <c r="R27" s="62"/>
    </row>
    <row r="28" spans="1:18" x14ac:dyDescent="0.25">
      <c r="A28" s="34"/>
      <c r="B28" s="35" t="s">
        <v>57</v>
      </c>
      <c r="C28" s="50">
        <v>2000</v>
      </c>
      <c r="D28" s="49"/>
      <c r="E28" s="34"/>
      <c r="F28" s="49"/>
      <c r="G28" s="66" t="s">
        <v>78</v>
      </c>
      <c r="H28" s="128"/>
      <c r="I28" s="134"/>
      <c r="J28" s="135"/>
      <c r="K28" s="35"/>
      <c r="L28" s="62"/>
      <c r="M28" s="34"/>
      <c r="N28" s="62"/>
      <c r="O28" s="34"/>
      <c r="P28" s="62"/>
      <c r="Q28" s="34"/>
      <c r="R28" s="62"/>
    </row>
    <row r="29" spans="1:18" x14ac:dyDescent="0.25">
      <c r="A29" s="34"/>
      <c r="B29" s="35" t="s">
        <v>79</v>
      </c>
      <c r="C29" s="50">
        <v>5000</v>
      </c>
      <c r="D29" s="49"/>
      <c r="E29" s="34"/>
      <c r="F29" s="49"/>
      <c r="G29" s="66" t="s">
        <v>78</v>
      </c>
      <c r="H29" s="128"/>
      <c r="I29" s="134"/>
      <c r="J29" s="135"/>
      <c r="K29" s="35"/>
      <c r="L29" s="62"/>
      <c r="M29" s="34"/>
      <c r="N29" s="62"/>
      <c r="O29" s="34"/>
      <c r="P29" s="62"/>
      <c r="Q29" s="34"/>
      <c r="R29" s="62"/>
    </row>
    <row r="30" spans="1:18" x14ac:dyDescent="0.25">
      <c r="A30" s="34"/>
      <c r="B30" s="35" t="s">
        <v>58</v>
      </c>
      <c r="C30" s="50">
        <v>3000</v>
      </c>
      <c r="D30" s="50" t="s">
        <v>30</v>
      </c>
      <c r="E30" s="65"/>
      <c r="F30" s="50"/>
      <c r="G30" s="66" t="s">
        <v>103</v>
      </c>
      <c r="H30" s="128">
        <v>43931</v>
      </c>
      <c r="I30" s="134"/>
      <c r="J30" s="135"/>
      <c r="K30" s="35"/>
      <c r="L30" s="62"/>
      <c r="M30" s="34"/>
      <c r="N30" s="62"/>
      <c r="O30" s="34"/>
      <c r="P30" s="62"/>
      <c r="Q30" s="34"/>
      <c r="R30" s="62"/>
    </row>
    <row r="31" spans="1:18" x14ac:dyDescent="0.25">
      <c r="A31" s="34"/>
      <c r="B31" s="111" t="s">
        <v>111</v>
      </c>
      <c r="C31" s="50"/>
      <c r="D31" s="162">
        <f>SUM(C15:C30)</f>
        <v>394950</v>
      </c>
      <c r="E31" s="163">
        <v>378413</v>
      </c>
      <c r="F31" s="162">
        <f>D31-E31</f>
        <v>16537</v>
      </c>
      <c r="G31" s="124"/>
      <c r="H31" s="35"/>
      <c r="I31" s="134"/>
      <c r="J31" s="135"/>
      <c r="K31" s="35"/>
      <c r="L31" s="62"/>
      <c r="M31" s="34"/>
      <c r="N31" s="62"/>
      <c r="O31" s="34"/>
      <c r="P31" s="62"/>
      <c r="Q31" s="34"/>
      <c r="R31" s="62"/>
    </row>
    <row r="32" spans="1:18" x14ac:dyDescent="0.25">
      <c r="A32" s="34"/>
      <c r="B32" s="35"/>
      <c r="C32" s="50"/>
      <c r="D32" s="49"/>
      <c r="E32" s="34"/>
      <c r="F32" s="49"/>
      <c r="G32" s="35"/>
      <c r="H32" s="35"/>
      <c r="I32" s="134"/>
      <c r="J32" s="135"/>
      <c r="K32" s="35"/>
      <c r="L32" s="62"/>
      <c r="M32" s="34"/>
      <c r="N32" s="62"/>
      <c r="O32" s="34"/>
      <c r="P32" s="62"/>
      <c r="Q32" s="34"/>
      <c r="R32" s="62"/>
    </row>
    <row r="33" spans="1:18" x14ac:dyDescent="0.25">
      <c r="A33" s="34" t="s">
        <v>41</v>
      </c>
      <c r="B33" s="35"/>
      <c r="C33" s="50"/>
      <c r="D33" s="49"/>
      <c r="E33" s="34"/>
      <c r="F33" s="49"/>
      <c r="G33" s="35"/>
      <c r="H33" s="35"/>
      <c r="I33" s="134"/>
      <c r="J33" s="135"/>
      <c r="K33" s="35"/>
      <c r="L33" s="62"/>
      <c r="M33" s="34"/>
      <c r="N33" s="62"/>
      <c r="O33" s="34"/>
      <c r="P33" s="62"/>
      <c r="Q33" s="34"/>
      <c r="R33" s="62"/>
    </row>
    <row r="34" spans="1:18" ht="15.75" x14ac:dyDescent="0.3">
      <c r="A34" s="34"/>
      <c r="B34" s="35" t="s">
        <v>42</v>
      </c>
      <c r="C34" s="50">
        <v>0</v>
      </c>
      <c r="D34" s="49"/>
      <c r="E34" s="34"/>
      <c r="F34" s="49"/>
      <c r="G34" s="147" t="s">
        <v>92</v>
      </c>
      <c r="H34" s="35"/>
      <c r="I34" s="134"/>
      <c r="J34" s="135"/>
      <c r="K34" s="35"/>
      <c r="L34" s="62"/>
      <c r="M34" s="34"/>
      <c r="N34" s="62"/>
      <c r="O34" s="34"/>
      <c r="P34" s="62"/>
      <c r="Q34" s="34"/>
      <c r="R34" s="62"/>
    </row>
    <row r="35" spans="1:18" ht="15.75" x14ac:dyDescent="0.3">
      <c r="A35" s="34"/>
      <c r="B35" s="35" t="s">
        <v>43</v>
      </c>
      <c r="C35" s="50">
        <v>5000</v>
      </c>
      <c r="D35" s="50" t="s">
        <v>30</v>
      </c>
      <c r="E35" s="65"/>
      <c r="F35" s="50"/>
      <c r="G35" s="147" t="s">
        <v>92</v>
      </c>
      <c r="H35" s="35"/>
      <c r="I35" s="134"/>
      <c r="J35" s="135"/>
      <c r="K35" s="35"/>
      <c r="L35" s="62"/>
      <c r="M35" s="34"/>
      <c r="N35" s="62"/>
      <c r="O35" s="34"/>
      <c r="P35" s="62"/>
      <c r="Q35" s="34"/>
      <c r="R35" s="62"/>
    </row>
    <row r="36" spans="1:18" x14ac:dyDescent="0.25">
      <c r="A36" s="34"/>
      <c r="B36" s="111" t="s">
        <v>111</v>
      </c>
      <c r="C36" s="50"/>
      <c r="D36" s="162">
        <f>SUM(C33:C35)</f>
        <v>5000</v>
      </c>
      <c r="E36" s="163">
        <f>SUM(E33:E35)</f>
        <v>0</v>
      </c>
      <c r="F36" s="162">
        <f>D36-E36</f>
        <v>5000</v>
      </c>
      <c r="G36" s="35"/>
      <c r="H36" s="35"/>
      <c r="I36" s="134"/>
      <c r="J36" s="135"/>
      <c r="K36" s="35"/>
      <c r="L36" s="62"/>
      <c r="M36" s="34"/>
      <c r="N36" s="62"/>
      <c r="O36" s="34"/>
      <c r="P36" s="62"/>
      <c r="Q36" s="34"/>
      <c r="R36" s="62"/>
    </row>
    <row r="37" spans="1:18" x14ac:dyDescent="0.25">
      <c r="A37" s="34"/>
      <c r="B37" s="35"/>
      <c r="C37" s="50"/>
      <c r="D37" s="49"/>
      <c r="E37" s="34"/>
      <c r="F37" s="49"/>
      <c r="G37" s="35"/>
      <c r="H37" s="35"/>
      <c r="I37" s="134"/>
      <c r="J37" s="135"/>
      <c r="K37" s="35"/>
      <c r="L37" s="62"/>
      <c r="M37" s="34"/>
      <c r="N37" s="62"/>
      <c r="O37" s="34"/>
      <c r="P37" s="62"/>
      <c r="Q37" s="34"/>
      <c r="R37" s="62"/>
    </row>
    <row r="38" spans="1:18" ht="15.75" x14ac:dyDescent="0.3">
      <c r="A38" s="34" t="s">
        <v>44</v>
      </c>
      <c r="B38" s="35"/>
      <c r="C38" s="50"/>
      <c r="D38" s="49"/>
      <c r="E38" s="34"/>
      <c r="F38" s="49"/>
      <c r="G38" s="147" t="s">
        <v>92</v>
      </c>
      <c r="H38" s="35"/>
      <c r="I38" s="134"/>
      <c r="J38" s="135"/>
      <c r="K38" s="35"/>
      <c r="L38" s="62"/>
      <c r="M38" s="34"/>
      <c r="N38" s="62"/>
      <c r="O38" s="34"/>
      <c r="P38" s="62"/>
      <c r="Q38" s="34"/>
      <c r="R38" s="62"/>
    </row>
    <row r="39" spans="1:18" ht="15.75" x14ac:dyDescent="0.3">
      <c r="A39" s="34"/>
      <c r="B39" s="35" t="s">
        <v>45</v>
      </c>
      <c r="C39" s="50">
        <v>5161</v>
      </c>
      <c r="D39" s="49"/>
      <c r="E39" s="34"/>
      <c r="F39" s="49"/>
      <c r="G39" s="147" t="s">
        <v>92</v>
      </c>
      <c r="H39" s="35"/>
      <c r="I39" s="134"/>
      <c r="J39" s="135"/>
      <c r="K39" s="35"/>
      <c r="L39" s="62"/>
      <c r="M39" s="34"/>
      <c r="N39" s="62"/>
      <c r="O39" s="34"/>
      <c r="P39" s="62"/>
      <c r="Q39" s="34"/>
      <c r="R39" s="62"/>
    </row>
    <row r="40" spans="1:18" ht="15.75" x14ac:dyDescent="0.3">
      <c r="A40" s="34"/>
      <c r="B40" s="35" t="s">
        <v>46</v>
      </c>
      <c r="C40" s="50">
        <v>5075</v>
      </c>
      <c r="D40" s="49"/>
      <c r="E40" s="34"/>
      <c r="F40" s="49"/>
      <c r="G40" s="147" t="s">
        <v>92</v>
      </c>
      <c r="H40" s="35"/>
      <c r="I40" s="134"/>
      <c r="J40" s="135"/>
      <c r="K40" s="35"/>
      <c r="L40" s="62"/>
      <c r="M40" s="34"/>
      <c r="N40" s="62"/>
      <c r="O40" s="34"/>
      <c r="P40" s="62"/>
      <c r="Q40" s="34"/>
      <c r="R40" s="62"/>
    </row>
    <row r="41" spans="1:18" ht="15.75" x14ac:dyDescent="0.3">
      <c r="A41" s="34"/>
      <c r="B41" s="35" t="s">
        <v>47</v>
      </c>
      <c r="C41" s="50">
        <v>11320</v>
      </c>
      <c r="D41" s="49"/>
      <c r="E41" s="34"/>
      <c r="F41" s="49"/>
      <c r="G41" s="147" t="s">
        <v>92</v>
      </c>
      <c r="H41" s="35"/>
      <c r="I41" s="134"/>
      <c r="J41" s="135"/>
      <c r="K41" s="35"/>
      <c r="L41" s="62"/>
      <c r="M41" s="34"/>
      <c r="N41" s="62"/>
      <c r="O41" s="34"/>
      <c r="P41" s="62"/>
      <c r="Q41" s="34"/>
      <c r="R41" s="62"/>
    </row>
    <row r="42" spans="1:18" ht="15.75" x14ac:dyDescent="0.3">
      <c r="A42" s="34"/>
      <c r="B42" s="35" t="s">
        <v>48</v>
      </c>
      <c r="C42" s="50">
        <v>6330</v>
      </c>
      <c r="D42" s="50" t="s">
        <v>30</v>
      </c>
      <c r="E42" s="65"/>
      <c r="F42" s="50"/>
      <c r="G42" s="147" t="s">
        <v>92</v>
      </c>
      <c r="H42" s="35"/>
      <c r="I42" s="134"/>
      <c r="J42" s="135"/>
      <c r="K42" s="35"/>
      <c r="L42" s="62"/>
      <c r="M42" s="34"/>
      <c r="N42" s="62"/>
      <c r="O42" s="34"/>
      <c r="P42" s="62"/>
      <c r="Q42" s="34"/>
      <c r="R42" s="62"/>
    </row>
    <row r="43" spans="1:18" x14ac:dyDescent="0.25">
      <c r="A43" s="34"/>
      <c r="B43" s="111" t="s">
        <v>111</v>
      </c>
      <c r="C43" s="50"/>
      <c r="D43" s="162">
        <f>SUM(C38:C42)</f>
        <v>27886</v>
      </c>
      <c r="E43" s="163">
        <f>SUM(E38:E42)</f>
        <v>0</v>
      </c>
      <c r="F43" s="162">
        <f>D43-E43</f>
        <v>27886</v>
      </c>
      <c r="G43" s="67"/>
      <c r="H43" s="35"/>
      <c r="I43" s="134"/>
      <c r="J43" s="135"/>
      <c r="K43" s="35"/>
      <c r="L43" s="62"/>
      <c r="M43" s="34"/>
      <c r="N43" s="62"/>
      <c r="O43" s="34"/>
      <c r="P43" s="62"/>
      <c r="Q43" s="34"/>
      <c r="R43" s="62"/>
    </row>
    <row r="44" spans="1:18" x14ac:dyDescent="0.25">
      <c r="A44" s="34"/>
      <c r="B44" s="35"/>
      <c r="C44" s="50"/>
      <c r="D44" s="49"/>
      <c r="E44" s="34"/>
      <c r="F44" s="49"/>
      <c r="G44" s="35"/>
      <c r="H44" s="35"/>
      <c r="I44" s="134"/>
      <c r="J44" s="135"/>
      <c r="K44" s="35"/>
      <c r="L44" s="62"/>
      <c r="M44" s="34"/>
      <c r="N44" s="62"/>
      <c r="O44" s="34"/>
      <c r="P44" s="62"/>
      <c r="Q44" s="34"/>
      <c r="R44" s="62"/>
    </row>
    <row r="45" spans="1:18" x14ac:dyDescent="0.25">
      <c r="A45" s="34" t="s">
        <v>49</v>
      </c>
      <c r="B45" s="35"/>
      <c r="C45" s="50"/>
      <c r="D45" s="49"/>
      <c r="E45" s="34"/>
      <c r="F45" s="49"/>
      <c r="G45" s="35"/>
      <c r="H45" s="35"/>
      <c r="I45" s="134"/>
      <c r="J45" s="135"/>
      <c r="K45" s="35"/>
      <c r="L45" s="62"/>
      <c r="M45" s="34"/>
      <c r="N45" s="62"/>
      <c r="O45" s="34"/>
      <c r="P45" s="62"/>
      <c r="Q45" s="34"/>
      <c r="R45" s="62"/>
    </row>
    <row r="46" spans="1:18" ht="15.75" x14ac:dyDescent="0.3">
      <c r="A46" s="34"/>
      <c r="B46" s="35" t="s">
        <v>50</v>
      </c>
      <c r="C46" s="50">
        <v>20000</v>
      </c>
      <c r="D46" s="50" t="s">
        <v>30</v>
      </c>
      <c r="E46" s="65"/>
      <c r="F46" s="50"/>
      <c r="G46" s="147" t="s">
        <v>92</v>
      </c>
      <c r="H46" s="128"/>
      <c r="I46" s="134"/>
      <c r="J46" s="135"/>
      <c r="K46" s="35"/>
      <c r="L46" s="62"/>
      <c r="M46" s="34"/>
      <c r="N46" s="62"/>
      <c r="O46" s="34"/>
      <c r="P46" s="62"/>
      <c r="Q46" s="34"/>
      <c r="R46" s="62"/>
    </row>
    <row r="47" spans="1:18" ht="15.75" x14ac:dyDescent="0.3">
      <c r="A47" s="34"/>
      <c r="B47" s="111" t="s">
        <v>111</v>
      </c>
      <c r="C47" s="50"/>
      <c r="D47" s="162">
        <f>SUM(C45:C46)</f>
        <v>20000</v>
      </c>
      <c r="E47" s="163">
        <f>SUM(E45:E46)</f>
        <v>0</v>
      </c>
      <c r="F47" s="162">
        <f>D47-E47</f>
        <v>20000</v>
      </c>
      <c r="G47" s="147" t="s">
        <v>92</v>
      </c>
      <c r="H47" s="128"/>
      <c r="I47" s="134"/>
      <c r="J47" s="135"/>
      <c r="K47" s="35"/>
      <c r="L47" s="62"/>
      <c r="M47" s="34"/>
      <c r="N47" s="62"/>
      <c r="O47" s="34"/>
      <c r="P47" s="62"/>
      <c r="Q47" s="34"/>
      <c r="R47" s="62"/>
    </row>
    <row r="48" spans="1:18" x14ac:dyDescent="0.25">
      <c r="A48" s="34"/>
      <c r="B48" s="35"/>
      <c r="C48" s="50"/>
      <c r="D48" s="49"/>
      <c r="E48" s="34"/>
      <c r="F48" s="49"/>
      <c r="G48" s="35"/>
      <c r="H48" s="128"/>
      <c r="I48" s="134"/>
      <c r="J48" s="135"/>
      <c r="K48" s="35"/>
      <c r="L48" s="62"/>
      <c r="M48" s="34"/>
      <c r="N48" s="62"/>
      <c r="O48" s="34"/>
      <c r="P48" s="62"/>
      <c r="Q48" s="34"/>
      <c r="R48" s="62"/>
    </row>
    <row r="49" spans="1:18" x14ac:dyDescent="0.25">
      <c r="A49" s="34" t="s">
        <v>59</v>
      </c>
      <c r="B49" s="35"/>
      <c r="C49" s="50"/>
      <c r="D49" s="49"/>
      <c r="E49" s="34"/>
      <c r="F49" s="49"/>
      <c r="G49" s="35"/>
      <c r="H49" s="128"/>
      <c r="I49" s="134"/>
      <c r="J49" s="135"/>
      <c r="K49" s="35"/>
      <c r="L49" s="62"/>
      <c r="M49" s="34"/>
      <c r="N49" s="62"/>
      <c r="O49" s="34"/>
      <c r="P49" s="62"/>
      <c r="Q49" s="34"/>
      <c r="R49" s="62"/>
    </row>
    <row r="50" spans="1:18" ht="15.75" x14ac:dyDescent="0.3">
      <c r="A50" s="142"/>
      <c r="B50" s="143" t="s">
        <v>80</v>
      </c>
      <c r="C50" s="144">
        <f>2016+25194</f>
        <v>27210</v>
      </c>
      <c r="D50" s="145"/>
      <c r="E50" s="142"/>
      <c r="F50" s="145"/>
      <c r="G50" s="147" t="s">
        <v>92</v>
      </c>
      <c r="H50" s="146"/>
      <c r="I50" s="147" t="s">
        <v>30</v>
      </c>
      <c r="J50" s="148"/>
      <c r="K50" s="143"/>
      <c r="L50" s="148"/>
      <c r="M50" s="142"/>
      <c r="N50" s="148"/>
      <c r="O50" s="142"/>
      <c r="P50" s="148"/>
      <c r="Q50" s="142"/>
      <c r="R50" s="148"/>
    </row>
    <row r="51" spans="1:18" ht="15.75" x14ac:dyDescent="0.3">
      <c r="A51" s="142"/>
      <c r="B51" s="143" t="s">
        <v>60</v>
      </c>
      <c r="C51" s="144">
        <v>20160</v>
      </c>
      <c r="D51" s="145"/>
      <c r="E51" s="142"/>
      <c r="F51" s="145"/>
      <c r="G51" s="147" t="s">
        <v>92</v>
      </c>
      <c r="H51" s="146"/>
      <c r="I51" s="147" t="s">
        <v>121</v>
      </c>
      <c r="J51" s="148"/>
      <c r="K51" s="143"/>
      <c r="L51" s="148"/>
      <c r="M51" s="142"/>
      <c r="N51" s="148"/>
      <c r="O51" s="142"/>
      <c r="P51" s="148"/>
      <c r="Q51" s="142"/>
      <c r="R51" s="148"/>
    </row>
    <row r="52" spans="1:18" ht="15.75" x14ac:dyDescent="0.25">
      <c r="A52" s="34"/>
      <c r="B52" s="35" t="s">
        <v>249</v>
      </c>
      <c r="C52" s="50">
        <v>58000</v>
      </c>
      <c r="D52" s="49"/>
      <c r="E52" s="102">
        <f>J52</f>
        <v>63800</v>
      </c>
      <c r="F52" s="50"/>
      <c r="G52" s="123" t="s">
        <v>120</v>
      </c>
      <c r="H52" s="149">
        <v>43895</v>
      </c>
      <c r="I52" s="136" t="s">
        <v>29</v>
      </c>
      <c r="J52" s="138">
        <v>63800</v>
      </c>
      <c r="K52" s="15" t="s">
        <v>137</v>
      </c>
      <c r="L52" s="19" t="s">
        <v>138</v>
      </c>
      <c r="M52" s="34"/>
      <c r="N52" s="62"/>
      <c r="O52" s="34"/>
      <c r="P52" s="62"/>
      <c r="Q52" s="34"/>
      <c r="R52" s="62"/>
    </row>
    <row r="53" spans="1:18" ht="15.75" x14ac:dyDescent="0.25">
      <c r="A53" s="34"/>
      <c r="B53" s="67" t="s">
        <v>81</v>
      </c>
      <c r="C53" s="50"/>
      <c r="D53" s="49"/>
      <c r="E53" s="34"/>
      <c r="F53" s="49"/>
      <c r="G53" s="125"/>
      <c r="H53" s="128"/>
      <c r="I53" s="134"/>
      <c r="J53" s="135"/>
      <c r="K53" s="35"/>
      <c r="L53" s="62"/>
      <c r="M53" s="34"/>
      <c r="N53" s="62"/>
      <c r="O53" s="34"/>
      <c r="P53" s="62"/>
      <c r="Q53" s="34"/>
      <c r="R53" s="62"/>
    </row>
    <row r="54" spans="1:18" ht="15.75" x14ac:dyDescent="0.3">
      <c r="A54" s="34"/>
      <c r="B54" s="35" t="s">
        <v>73</v>
      </c>
      <c r="C54" s="50">
        <v>8000</v>
      </c>
      <c r="D54" s="50" t="s">
        <v>30</v>
      </c>
      <c r="E54" s="65" t="s">
        <v>30</v>
      </c>
      <c r="F54" s="50"/>
      <c r="G54" s="147" t="s">
        <v>92</v>
      </c>
      <c r="H54" s="128">
        <v>43931</v>
      </c>
      <c r="I54" s="139" t="s">
        <v>30</v>
      </c>
      <c r="J54" s="135"/>
      <c r="K54" s="35"/>
      <c r="L54" s="62"/>
      <c r="M54" s="34"/>
      <c r="N54" s="62"/>
      <c r="O54" s="34"/>
      <c r="P54" s="62"/>
      <c r="Q54" s="34"/>
      <c r="R54" s="62"/>
    </row>
    <row r="55" spans="1:18" ht="16.5" x14ac:dyDescent="0.3">
      <c r="A55" s="34"/>
      <c r="B55" s="111" t="s">
        <v>111</v>
      </c>
      <c r="C55" s="50"/>
      <c r="D55" s="162">
        <f>SUM(C49:C54)</f>
        <v>113370</v>
      </c>
      <c r="E55" s="163">
        <f>SUM(E49:E54)</f>
        <v>63800</v>
      </c>
      <c r="F55" s="162">
        <f>D55-E55</f>
        <v>49570</v>
      </c>
      <c r="G55" s="122"/>
      <c r="H55" s="128"/>
      <c r="I55" s="139"/>
      <c r="J55" s="135"/>
      <c r="K55" s="35"/>
      <c r="L55" s="62"/>
      <c r="M55" s="34"/>
      <c r="N55" s="62"/>
      <c r="O55" s="34"/>
      <c r="P55" s="62"/>
      <c r="Q55" s="34"/>
      <c r="R55" s="62"/>
    </row>
    <row r="56" spans="1:18" ht="15.75" x14ac:dyDescent="0.25">
      <c r="A56" s="34"/>
      <c r="B56" s="35" t="s">
        <v>30</v>
      </c>
      <c r="C56" s="50"/>
      <c r="D56" s="49"/>
      <c r="E56" s="34"/>
      <c r="F56" s="49"/>
      <c r="G56" s="125"/>
      <c r="H56" s="128"/>
      <c r="I56" s="134"/>
      <c r="J56" s="135"/>
      <c r="K56" s="35"/>
      <c r="L56" s="62"/>
      <c r="M56" s="34"/>
      <c r="N56" s="62"/>
      <c r="O56" s="34"/>
      <c r="P56" s="62"/>
      <c r="Q56" s="34"/>
      <c r="R56" s="62"/>
    </row>
    <row r="57" spans="1:18" ht="15.75" x14ac:dyDescent="0.25">
      <c r="A57" s="34" t="s">
        <v>61</v>
      </c>
      <c r="B57" s="35"/>
      <c r="C57" s="50" t="s">
        <v>30</v>
      </c>
      <c r="D57" s="49"/>
      <c r="E57" s="34"/>
      <c r="F57" s="49"/>
      <c r="G57" s="125"/>
      <c r="H57" s="128"/>
      <c r="I57" s="134"/>
      <c r="J57" s="135"/>
      <c r="K57" s="35"/>
      <c r="L57" s="62"/>
      <c r="M57" s="34"/>
      <c r="N57" s="62"/>
      <c r="O57" s="34"/>
      <c r="P57" s="62"/>
      <c r="Q57" s="34"/>
      <c r="R57" s="62"/>
    </row>
    <row r="58" spans="1:18" ht="15.75" x14ac:dyDescent="0.3">
      <c r="A58" s="70"/>
      <c r="B58" s="71" t="s">
        <v>13</v>
      </c>
      <c r="C58" s="72">
        <v>20000</v>
      </c>
      <c r="D58" s="72"/>
      <c r="E58" s="73"/>
      <c r="F58" s="72"/>
      <c r="G58" s="147" t="s">
        <v>92</v>
      </c>
      <c r="H58" s="130"/>
      <c r="I58" s="134"/>
      <c r="J58" s="135"/>
      <c r="K58" s="71"/>
      <c r="L58" s="74"/>
      <c r="M58" s="70"/>
      <c r="N58" s="74"/>
      <c r="O58" s="70"/>
      <c r="P58" s="74"/>
      <c r="Q58" s="70"/>
      <c r="R58" s="74"/>
    </row>
    <row r="59" spans="1:18" ht="15.75" x14ac:dyDescent="0.25">
      <c r="A59" s="34"/>
      <c r="B59" s="69" t="s">
        <v>83</v>
      </c>
      <c r="C59" s="50"/>
      <c r="D59" s="50"/>
      <c r="E59" s="65"/>
      <c r="F59" s="50"/>
      <c r="G59" s="122" t="s">
        <v>103</v>
      </c>
      <c r="H59" s="128">
        <v>43931</v>
      </c>
      <c r="I59" s="134"/>
      <c r="J59" s="135"/>
      <c r="K59" s="35"/>
      <c r="L59" s="62"/>
      <c r="M59" s="34"/>
      <c r="N59" s="62"/>
      <c r="O59" s="34"/>
      <c r="P59" s="62"/>
      <c r="Q59" s="34"/>
      <c r="R59" s="62"/>
    </row>
    <row r="60" spans="1:18" ht="15.75" x14ac:dyDescent="0.25">
      <c r="A60" s="34" t="s">
        <v>82</v>
      </c>
      <c r="B60" s="35"/>
      <c r="C60" s="50"/>
      <c r="D60" s="49"/>
      <c r="E60" s="34"/>
      <c r="F60" s="49"/>
      <c r="G60" s="125"/>
      <c r="H60" s="128"/>
      <c r="I60" s="134"/>
      <c r="J60" s="135"/>
      <c r="K60" s="35"/>
      <c r="L60" s="62"/>
      <c r="M60" s="34"/>
      <c r="N60" s="62"/>
      <c r="O60" s="34"/>
      <c r="P60" s="62"/>
      <c r="Q60" s="34"/>
      <c r="R60" s="62"/>
    </row>
    <row r="61" spans="1:18" ht="15.75" x14ac:dyDescent="0.25">
      <c r="A61" s="34"/>
      <c r="B61" s="35" t="s">
        <v>64</v>
      </c>
      <c r="C61" s="50">
        <v>741</v>
      </c>
      <c r="D61" s="49"/>
      <c r="E61" s="34"/>
      <c r="F61" s="49"/>
      <c r="G61" s="122" t="s">
        <v>103</v>
      </c>
      <c r="H61" s="128">
        <v>43931</v>
      </c>
      <c r="I61" s="134"/>
      <c r="J61" s="135"/>
      <c r="K61" s="35"/>
      <c r="L61" s="62"/>
      <c r="M61" s="34"/>
      <c r="N61" s="62"/>
      <c r="O61" s="34"/>
      <c r="P61" s="62"/>
      <c r="Q61" s="34"/>
      <c r="R61" s="62"/>
    </row>
    <row r="62" spans="1:18" ht="15.75" x14ac:dyDescent="0.25">
      <c r="A62" s="34"/>
      <c r="B62" s="35" t="s">
        <v>65</v>
      </c>
      <c r="C62" s="50">
        <v>500</v>
      </c>
      <c r="D62" s="50"/>
      <c r="E62" s="65"/>
      <c r="F62" s="50"/>
      <c r="G62" s="122" t="s">
        <v>103</v>
      </c>
      <c r="H62" s="128">
        <v>43931</v>
      </c>
      <c r="I62" s="134"/>
      <c r="J62" s="135"/>
      <c r="K62" s="35"/>
      <c r="L62" s="62"/>
      <c r="M62" s="34"/>
      <c r="N62" s="62"/>
      <c r="O62" s="34"/>
      <c r="P62" s="62"/>
      <c r="Q62" s="34"/>
      <c r="R62" s="62"/>
    </row>
    <row r="63" spans="1:18" ht="15.75" x14ac:dyDescent="0.25">
      <c r="A63" s="34" t="s">
        <v>84</v>
      </c>
      <c r="B63" s="35"/>
      <c r="C63" s="50"/>
      <c r="D63" s="49"/>
      <c r="E63" s="34"/>
      <c r="F63" s="49"/>
      <c r="G63" s="125"/>
      <c r="H63" s="128"/>
      <c r="I63" s="134"/>
      <c r="J63" s="135"/>
      <c r="K63" s="35"/>
      <c r="L63" s="62"/>
      <c r="M63" s="34"/>
      <c r="N63" s="62"/>
      <c r="O63" s="34"/>
      <c r="P63" s="62"/>
      <c r="Q63" s="34"/>
      <c r="R63" s="62"/>
    </row>
    <row r="64" spans="1:18" ht="14.25" customHeight="1" x14ac:dyDescent="0.25">
      <c r="A64" s="34"/>
      <c r="B64" s="35" t="s">
        <v>62</v>
      </c>
      <c r="C64" s="50">
        <v>1480</v>
      </c>
      <c r="D64" s="49"/>
      <c r="E64" s="34"/>
      <c r="F64" s="49"/>
      <c r="G64" s="122" t="s">
        <v>103</v>
      </c>
      <c r="H64" s="128">
        <v>43931</v>
      </c>
      <c r="I64" s="134"/>
      <c r="J64" s="135"/>
      <c r="K64" s="35"/>
      <c r="L64" s="62"/>
      <c r="M64" s="34"/>
      <c r="N64" s="62"/>
      <c r="O64" s="34"/>
      <c r="P64" s="62"/>
      <c r="Q64" s="34"/>
      <c r="R64" s="62"/>
    </row>
    <row r="65" spans="1:18" ht="14.25" customHeight="1" x14ac:dyDescent="0.25">
      <c r="A65" s="34"/>
      <c r="B65" s="35" t="s">
        <v>63</v>
      </c>
      <c r="C65" s="50">
        <v>500</v>
      </c>
      <c r="D65" s="49"/>
      <c r="E65" s="34"/>
      <c r="F65" s="49"/>
      <c r="G65" s="122" t="s">
        <v>103</v>
      </c>
      <c r="H65" s="128">
        <v>43931</v>
      </c>
      <c r="I65" s="134"/>
      <c r="J65" s="135"/>
      <c r="K65" s="35"/>
      <c r="L65" s="62"/>
      <c r="M65" s="34"/>
      <c r="N65" s="62"/>
      <c r="O65" s="34"/>
      <c r="P65" s="62"/>
      <c r="Q65" s="34"/>
      <c r="R65" s="62"/>
    </row>
    <row r="66" spans="1:18" ht="14.25" customHeight="1" x14ac:dyDescent="0.25">
      <c r="A66" s="68" t="s">
        <v>85</v>
      </c>
      <c r="B66" s="69"/>
      <c r="C66" s="50"/>
      <c r="D66" s="50"/>
      <c r="E66" s="65"/>
      <c r="F66" s="50"/>
      <c r="G66" s="122" t="s">
        <v>103</v>
      </c>
      <c r="H66" s="128">
        <v>43931</v>
      </c>
      <c r="I66" s="134"/>
      <c r="J66" s="135"/>
      <c r="K66" s="35"/>
      <c r="L66" s="62"/>
      <c r="M66" s="34"/>
      <c r="N66" s="62"/>
      <c r="O66" s="34"/>
      <c r="P66" s="62"/>
      <c r="Q66" s="34"/>
      <c r="R66" s="62"/>
    </row>
    <row r="67" spans="1:18" ht="14.25" customHeight="1" x14ac:dyDescent="0.25">
      <c r="A67" s="69" t="s">
        <v>86</v>
      </c>
      <c r="C67" s="50"/>
      <c r="D67" s="50"/>
      <c r="E67" s="65"/>
      <c r="F67" s="50"/>
      <c r="G67" s="122" t="s">
        <v>103</v>
      </c>
      <c r="H67" s="128">
        <v>43931</v>
      </c>
      <c r="I67" s="134"/>
      <c r="J67" s="135"/>
      <c r="K67" s="35"/>
      <c r="L67" s="62"/>
      <c r="M67" s="34"/>
      <c r="N67" s="62"/>
      <c r="O67" s="34"/>
      <c r="P67" s="62"/>
      <c r="Q67" s="34"/>
      <c r="R67" s="62"/>
    </row>
    <row r="68" spans="1:18" ht="14.25" customHeight="1" x14ac:dyDescent="0.25">
      <c r="A68" s="35" t="s">
        <v>87</v>
      </c>
      <c r="C68" s="50"/>
      <c r="D68" s="50"/>
      <c r="E68" s="65"/>
      <c r="F68" s="50"/>
      <c r="G68" s="122" t="s">
        <v>103</v>
      </c>
      <c r="H68" s="128">
        <v>43931</v>
      </c>
      <c r="I68" s="134"/>
      <c r="J68" s="135"/>
      <c r="K68" s="35"/>
      <c r="L68" s="62"/>
      <c r="M68" s="34"/>
      <c r="N68" s="62"/>
      <c r="O68" s="34"/>
      <c r="P68" s="62"/>
      <c r="Q68" s="34"/>
      <c r="R68" s="62"/>
    </row>
    <row r="69" spans="1:18" ht="14.25" customHeight="1" x14ac:dyDescent="0.25">
      <c r="A69" s="35" t="s">
        <v>88</v>
      </c>
      <c r="B69" s="35"/>
      <c r="C69" s="50"/>
      <c r="D69" s="50"/>
      <c r="E69" s="65">
        <v>149816</v>
      </c>
      <c r="F69" s="50"/>
      <c r="G69" s="125" t="s">
        <v>30</v>
      </c>
      <c r="H69" s="128"/>
      <c r="I69" s="164" t="s">
        <v>131</v>
      </c>
      <c r="J69" s="165">
        <v>149816</v>
      </c>
      <c r="K69" s="127" t="s">
        <v>132</v>
      </c>
      <c r="L69" s="62"/>
      <c r="M69" s="34"/>
      <c r="N69" s="62"/>
      <c r="O69" s="34"/>
      <c r="P69" s="62"/>
      <c r="Q69" s="34"/>
      <c r="R69" s="62"/>
    </row>
    <row r="70" spans="1:18" ht="14.25" customHeight="1" x14ac:dyDescent="0.25">
      <c r="A70" s="35"/>
      <c r="B70" s="111" t="s">
        <v>111</v>
      </c>
      <c r="C70" s="50"/>
      <c r="D70" s="162">
        <f>SUM(C57:C69)</f>
        <v>23221</v>
      </c>
      <c r="E70" s="163">
        <f>SUM(E57:E69)</f>
        <v>149816</v>
      </c>
      <c r="F70" s="162">
        <f>D70-E70</f>
        <v>-126595</v>
      </c>
      <c r="G70" s="125"/>
      <c r="H70" s="128"/>
      <c r="I70" s="164" t="s">
        <v>129</v>
      </c>
      <c r="J70" s="170"/>
      <c r="K70" s="35"/>
      <c r="L70" s="62"/>
      <c r="M70" s="34"/>
      <c r="N70" s="62"/>
      <c r="O70" s="34"/>
      <c r="P70" s="62"/>
      <c r="Q70" s="34"/>
      <c r="R70" s="62"/>
    </row>
    <row r="71" spans="1:18" ht="14.25" customHeight="1" x14ac:dyDescent="0.25">
      <c r="A71" s="35"/>
      <c r="B71" s="35"/>
      <c r="C71" s="50"/>
      <c r="D71" s="50"/>
      <c r="E71" s="65"/>
      <c r="F71" s="50"/>
      <c r="G71" s="125"/>
      <c r="H71" s="128"/>
      <c r="I71" s="134"/>
      <c r="J71" s="135"/>
      <c r="K71" s="35"/>
      <c r="L71" s="62"/>
      <c r="M71" s="34"/>
      <c r="N71" s="62"/>
      <c r="O71" s="34"/>
      <c r="P71" s="62"/>
      <c r="Q71" s="34"/>
      <c r="R71" s="62"/>
    </row>
    <row r="72" spans="1:18" ht="14.25" customHeight="1" x14ac:dyDescent="0.25">
      <c r="A72" s="34" t="s">
        <v>89</v>
      </c>
      <c r="B72" s="35"/>
      <c r="C72" s="50"/>
      <c r="D72" s="49"/>
      <c r="E72" s="65" t="s">
        <v>30</v>
      </c>
      <c r="F72" s="50"/>
      <c r="G72" s="125"/>
      <c r="H72" s="128"/>
      <c r="I72" s="134"/>
      <c r="J72" s="135"/>
      <c r="K72" s="35"/>
      <c r="L72" s="62"/>
      <c r="M72" s="34"/>
      <c r="N72" s="62"/>
      <c r="O72" s="34"/>
      <c r="P72" s="62"/>
      <c r="Q72" s="34"/>
      <c r="R72" s="62"/>
    </row>
    <row r="73" spans="1:18" ht="15.75" x14ac:dyDescent="0.25">
      <c r="A73" s="34"/>
      <c r="B73" s="35" t="s">
        <v>66</v>
      </c>
      <c r="C73" s="50">
        <v>7500</v>
      </c>
      <c r="D73" s="49"/>
      <c r="E73" s="65"/>
      <c r="F73" s="50"/>
      <c r="G73" s="122" t="s">
        <v>103</v>
      </c>
      <c r="H73" s="128">
        <v>43931</v>
      </c>
      <c r="I73" s="134"/>
      <c r="J73" s="135"/>
      <c r="K73" s="35"/>
      <c r="L73" s="62"/>
      <c r="M73" s="34"/>
      <c r="N73" s="62"/>
      <c r="O73" s="34"/>
      <c r="P73" s="62"/>
      <c r="Q73" s="34"/>
      <c r="R73" s="62"/>
    </row>
    <row r="74" spans="1:18" ht="15.75" x14ac:dyDescent="0.25">
      <c r="A74" s="34"/>
      <c r="B74" s="35" t="s">
        <v>67</v>
      </c>
      <c r="C74" s="50">
        <v>150000</v>
      </c>
      <c r="D74" s="49"/>
      <c r="E74" s="102" t="s">
        <v>30</v>
      </c>
      <c r="F74" s="50"/>
      <c r="G74" s="126" t="s">
        <v>104</v>
      </c>
      <c r="H74" s="128">
        <v>43931</v>
      </c>
      <c r="I74" s="134" t="s">
        <v>109</v>
      </c>
      <c r="J74" s="137">
        <v>46460</v>
      </c>
      <c r="K74" s="35"/>
      <c r="L74" s="62"/>
      <c r="M74" s="34"/>
      <c r="N74" s="62"/>
      <c r="O74" s="34"/>
      <c r="P74" s="62"/>
      <c r="Q74" s="34"/>
      <c r="R74" s="62"/>
    </row>
    <row r="75" spans="1:18" ht="15.75" x14ac:dyDescent="0.25">
      <c r="A75" s="34"/>
      <c r="B75" s="35" t="s">
        <v>68</v>
      </c>
      <c r="C75" s="50">
        <v>100000</v>
      </c>
      <c r="D75" s="50" t="s">
        <v>30</v>
      </c>
      <c r="E75" s="65">
        <f>L75</f>
        <v>306700</v>
      </c>
      <c r="F75" s="50"/>
      <c r="G75" s="126" t="s">
        <v>105</v>
      </c>
      <c r="H75" s="128">
        <v>43931</v>
      </c>
      <c r="I75" s="166" t="s">
        <v>124</v>
      </c>
      <c r="J75" s="167">
        <v>302900</v>
      </c>
      <c r="K75" s="164" t="s">
        <v>106</v>
      </c>
      <c r="L75" s="165">
        <v>306700</v>
      </c>
      <c r="M75" s="35" t="s">
        <v>107</v>
      </c>
      <c r="N75" s="109">
        <v>354000</v>
      </c>
      <c r="O75" s="34" t="s">
        <v>123</v>
      </c>
      <c r="P75" s="110">
        <v>371210</v>
      </c>
      <c r="Q75" s="34" t="s">
        <v>108</v>
      </c>
      <c r="R75" s="110">
        <v>396228</v>
      </c>
    </row>
    <row r="76" spans="1:18" ht="15.75" x14ac:dyDescent="0.25">
      <c r="A76" s="34"/>
      <c r="B76" s="111" t="s">
        <v>111</v>
      </c>
      <c r="C76" s="50"/>
      <c r="D76" s="162">
        <f>SUM(C72:C75)</f>
        <v>257500</v>
      </c>
      <c r="E76" s="163">
        <f>SUM(E72:E75)</f>
        <v>306700</v>
      </c>
      <c r="F76" s="162">
        <f>D76-E76</f>
        <v>-49200</v>
      </c>
      <c r="G76" s="126"/>
      <c r="H76" s="128"/>
      <c r="I76" s="134" t="s">
        <v>136</v>
      </c>
      <c r="J76" s="137"/>
      <c r="K76" s="168" t="s">
        <v>128</v>
      </c>
      <c r="L76" s="169"/>
      <c r="M76" s="34"/>
      <c r="N76" s="110"/>
      <c r="O76" s="34"/>
      <c r="P76" s="110"/>
      <c r="Q76" s="34"/>
      <c r="R76" s="110"/>
    </row>
    <row r="77" spans="1:18" ht="15.75" x14ac:dyDescent="0.25">
      <c r="A77" s="34"/>
      <c r="B77" s="35"/>
      <c r="C77" s="50"/>
      <c r="D77" s="50"/>
      <c r="E77" s="65"/>
      <c r="F77" s="50"/>
      <c r="G77" s="126"/>
      <c r="H77" s="128"/>
      <c r="I77" s="134"/>
      <c r="J77" s="137"/>
      <c r="K77" s="35"/>
      <c r="L77" s="109"/>
      <c r="M77" s="34"/>
      <c r="N77" s="110"/>
      <c r="O77" s="34"/>
      <c r="P77" s="110"/>
      <c r="Q77" s="34"/>
      <c r="R77" s="110"/>
    </row>
    <row r="78" spans="1:18" ht="15.75" x14ac:dyDescent="0.25">
      <c r="A78" s="34"/>
      <c r="B78" s="35"/>
      <c r="C78" s="50"/>
      <c r="D78" s="49"/>
      <c r="E78" s="34"/>
      <c r="F78" s="49"/>
      <c r="G78" s="125"/>
      <c r="H78" s="128"/>
      <c r="I78" s="134"/>
      <c r="J78" s="135"/>
      <c r="K78" s="35"/>
      <c r="L78" s="62"/>
      <c r="M78" s="34"/>
      <c r="N78" s="62"/>
      <c r="O78" s="34"/>
      <c r="P78" s="62"/>
      <c r="Q78" s="34"/>
      <c r="R78" s="62"/>
    </row>
    <row r="79" spans="1:18" x14ac:dyDescent="0.25">
      <c r="A79" s="36"/>
      <c r="B79" s="159" t="s">
        <v>125</v>
      </c>
      <c r="C79" s="160">
        <f>SUM(C2:C78)</f>
        <v>1156461</v>
      </c>
      <c r="D79" s="160">
        <f>SUM(D2:D78)</f>
        <v>1156461</v>
      </c>
      <c r="E79" s="161">
        <f>E76+E70+E55+E47+E43+E36+E31+E13+E7</f>
        <v>972336</v>
      </c>
      <c r="F79" s="160">
        <f>F76+F70+F55+F47+F43+F36+F31+F13+F7</f>
        <v>184125</v>
      </c>
      <c r="G79" s="37"/>
      <c r="H79" s="131"/>
      <c r="I79" s="140"/>
      <c r="J79" s="141"/>
      <c r="K79" s="37"/>
      <c r="L79" s="63"/>
      <c r="M79" s="36"/>
      <c r="N79" s="63"/>
      <c r="O79" s="36"/>
      <c r="P79" s="63"/>
      <c r="Q79" s="36"/>
      <c r="R79" s="63"/>
    </row>
    <row r="80" spans="1:18" x14ac:dyDescent="0.25">
      <c r="B80" t="s">
        <v>122</v>
      </c>
      <c r="C80" s="112">
        <v>1032400</v>
      </c>
      <c r="D80" t="s">
        <v>30</v>
      </c>
      <c r="E80" s="112" t="s">
        <v>30</v>
      </c>
      <c r="F80" s="112"/>
      <c r="J80" s="112">
        <f>P75-J75</f>
        <v>68310</v>
      </c>
      <c r="L80" s="112">
        <f>P75-L75</f>
        <v>64510</v>
      </c>
      <c r="N80" s="112">
        <f>P75-N75</f>
        <v>17210</v>
      </c>
    </row>
    <row r="81" spans="1:6" ht="15.75" x14ac:dyDescent="0.3">
      <c r="A81" s="32"/>
      <c r="B81" s="150" t="s">
        <v>20</v>
      </c>
      <c r="C81" s="153">
        <v>77430</v>
      </c>
      <c r="D81" s="154">
        <v>77430</v>
      </c>
      <c r="E81" s="154"/>
      <c r="F81" s="28"/>
    </row>
    <row r="82" spans="1:6" ht="15.75" x14ac:dyDescent="0.3">
      <c r="A82" s="34"/>
      <c r="B82" s="151" t="s">
        <v>2</v>
      </c>
      <c r="C82" s="155">
        <v>103240</v>
      </c>
      <c r="D82" s="24">
        <v>103240</v>
      </c>
      <c r="E82" s="24"/>
      <c r="F82" s="28"/>
    </row>
    <row r="83" spans="1:6" ht="15.75" x14ac:dyDescent="0.3">
      <c r="A83" s="34"/>
      <c r="B83" s="151" t="s">
        <v>6</v>
      </c>
      <c r="C83" s="155">
        <v>25810</v>
      </c>
      <c r="D83" s="24">
        <v>25810</v>
      </c>
      <c r="E83" s="24"/>
      <c r="F83" s="28"/>
    </row>
    <row r="84" spans="1:6" ht="15.75" x14ac:dyDescent="0.3">
      <c r="A84" s="34"/>
      <c r="B84" s="151" t="s">
        <v>113</v>
      </c>
      <c r="C84" s="155">
        <v>15486</v>
      </c>
      <c r="D84" s="24">
        <v>15486</v>
      </c>
      <c r="E84" s="24"/>
      <c r="F84" s="28"/>
    </row>
    <row r="85" spans="1:6" ht="15.75" x14ac:dyDescent="0.3">
      <c r="A85" s="34"/>
      <c r="B85" s="151" t="s">
        <v>114</v>
      </c>
      <c r="C85" s="155">
        <v>103240</v>
      </c>
      <c r="D85" s="24">
        <v>103240</v>
      </c>
      <c r="E85" s="24"/>
      <c r="F85" s="28"/>
    </row>
    <row r="86" spans="1:6" ht="15.75" x14ac:dyDescent="0.3">
      <c r="A86" s="34"/>
      <c r="B86" s="151" t="s">
        <v>115</v>
      </c>
      <c r="C86" s="155">
        <v>0</v>
      </c>
      <c r="D86" s="24">
        <v>0</v>
      </c>
      <c r="E86" s="24"/>
      <c r="F86" s="28"/>
    </row>
    <row r="87" spans="1:6" ht="15.75" x14ac:dyDescent="0.3">
      <c r="A87" s="36"/>
      <c r="B87" s="152" t="s">
        <v>116</v>
      </c>
      <c r="C87" s="156">
        <v>51620</v>
      </c>
      <c r="D87" s="25">
        <v>51620</v>
      </c>
      <c r="E87" s="25"/>
      <c r="F87" s="114"/>
    </row>
    <row r="88" spans="1:6" x14ac:dyDescent="0.25">
      <c r="A88" s="32"/>
      <c r="B88" s="64"/>
      <c r="C88" s="65">
        <f>SUM(C81:C87)</f>
        <v>376826</v>
      </c>
      <c r="D88" s="102">
        <f>SUM(D81:D87)</f>
        <v>376826</v>
      </c>
      <c r="E88" s="109"/>
      <c r="F88" s="112"/>
    </row>
    <row r="89" spans="1:6" x14ac:dyDescent="0.25">
      <c r="A89" s="36"/>
      <c r="B89" s="63" t="s">
        <v>118</v>
      </c>
      <c r="C89" s="113">
        <f>SUM(C80:C87)</f>
        <v>1409226</v>
      </c>
      <c r="D89" s="157">
        <f>SUM(D88+D79)</f>
        <v>1533287</v>
      </c>
      <c r="E89" s="158">
        <f>C89-D89</f>
        <v>-124061</v>
      </c>
      <c r="F89" s="112"/>
    </row>
    <row r="90" spans="1:6" x14ac:dyDescent="0.25">
      <c r="B90" t="s">
        <v>127</v>
      </c>
      <c r="D90" s="112">
        <f>D79+D88+E89</f>
        <v>1409226</v>
      </c>
      <c r="E90" s="178">
        <f>D90-E79</f>
        <v>436890</v>
      </c>
      <c r="F90" s="112"/>
    </row>
  </sheetData>
  <mergeCells count="1">
    <mergeCell ref="A1:B1"/>
  </mergeCells>
  <pageMargins left="0.7" right="0.7" top="0.75" bottom="0.75" header="0.3" footer="0.3"/>
  <pageSetup scale="93" orientation="landscape" r:id="rId1"/>
  <rowBreaks count="2" manualBreakCount="2">
    <brk id="32" max="16383" man="1"/>
    <brk id="5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BF43B-E29C-4B6B-9591-A5649116BC09}">
  <dimension ref="A1:O43"/>
  <sheetViews>
    <sheetView topLeftCell="A16" zoomScaleNormal="100" zoomScaleSheetLayoutView="100" workbookViewId="0">
      <selection activeCell="M43" sqref="M43"/>
    </sheetView>
  </sheetViews>
  <sheetFormatPr defaultColWidth="9.140625" defaultRowHeight="14.25" x14ac:dyDescent="0.3"/>
  <cols>
    <col min="1" max="1" width="6.140625" style="1" customWidth="1"/>
    <col min="2" max="2" width="2.85546875" style="1" customWidth="1"/>
    <col min="3" max="5" width="9.140625" style="1"/>
    <col min="6" max="6" width="5.28515625" style="1" customWidth="1"/>
    <col min="7" max="7" width="5.140625" style="1" customWidth="1"/>
    <col min="8" max="8" width="8.7109375" style="4" customWidth="1"/>
    <col min="9" max="9" width="11.28515625" style="3" customWidth="1"/>
    <col min="10" max="10" width="13" style="3" customWidth="1"/>
    <col min="11" max="11" width="10.42578125" style="3" customWidth="1"/>
    <col min="12" max="12" width="11.28515625" style="3" customWidth="1"/>
    <col min="13" max="13" width="13.28515625" style="3" customWidth="1"/>
    <col min="14" max="14" width="12.28515625" style="2" customWidth="1"/>
    <col min="15" max="15" width="14" style="1" customWidth="1"/>
    <col min="16" max="16384" width="9.140625" style="1"/>
  </cols>
  <sheetData>
    <row r="1" spans="1:15" ht="15" customHeight="1" x14ac:dyDescent="0.25">
      <c r="A1" s="265" t="s">
        <v>10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7"/>
    </row>
    <row r="2" spans="1:15" ht="13.5" x14ac:dyDescent="0.25">
      <c r="A2" s="262" t="s">
        <v>32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4"/>
    </row>
    <row r="3" spans="1:15" ht="13.5" x14ac:dyDescent="0.25">
      <c r="A3" s="93" t="s">
        <v>33</v>
      </c>
      <c r="B3" s="94"/>
      <c r="C3" s="94"/>
      <c r="D3" s="94"/>
      <c r="E3" s="94"/>
      <c r="F3" s="94"/>
      <c r="G3" s="94"/>
      <c r="H3" s="95"/>
      <c r="I3" s="95"/>
      <c r="J3" s="95"/>
      <c r="K3" s="95"/>
      <c r="L3" s="95"/>
      <c r="M3" s="95"/>
      <c r="N3" s="260"/>
      <c r="O3" s="261"/>
    </row>
    <row r="4" spans="1:15" ht="13.15" customHeight="1" x14ac:dyDescent="0.25">
      <c r="A4" s="98" t="s">
        <v>11</v>
      </c>
      <c r="B4" s="99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1"/>
    </row>
    <row r="5" spans="1:15" ht="13.5" x14ac:dyDescent="0.25">
      <c r="A5" s="5"/>
      <c r="B5" s="6"/>
      <c r="C5" s="6"/>
      <c r="D5" s="7" t="s">
        <v>9</v>
      </c>
      <c r="E5" s="8">
        <v>73000</v>
      </c>
      <c r="F5" s="6"/>
      <c r="G5" s="9"/>
      <c r="H5" s="236" t="s">
        <v>34</v>
      </c>
      <c r="I5" s="237"/>
      <c r="J5" s="236" t="s">
        <v>72</v>
      </c>
      <c r="K5" s="237"/>
      <c r="L5" s="236"/>
      <c r="M5" s="268"/>
      <c r="N5" s="96"/>
      <c r="O5" s="97"/>
    </row>
    <row r="6" spans="1:15" s="2" customFormat="1" ht="13.5" x14ac:dyDescent="0.25">
      <c r="A6" s="238" t="s">
        <v>1</v>
      </c>
      <c r="B6" s="238"/>
      <c r="C6" s="238"/>
      <c r="D6" s="238"/>
      <c r="E6" s="238"/>
      <c r="F6" s="238"/>
      <c r="G6" s="238"/>
      <c r="H6" s="10" t="s">
        <v>7</v>
      </c>
      <c r="I6" s="11" t="s">
        <v>0</v>
      </c>
      <c r="J6" s="38" t="s">
        <v>28</v>
      </c>
      <c r="K6" s="11" t="s">
        <v>71</v>
      </c>
      <c r="L6" s="38"/>
      <c r="M6" s="83"/>
      <c r="N6" s="84"/>
      <c r="O6" s="85"/>
    </row>
    <row r="7" spans="1:15" s="2" customFormat="1" ht="13.5" x14ac:dyDescent="0.25">
      <c r="A7" s="59" t="str">
        <f>'O&amp;G Itemized'!A2</f>
        <v>1.00  General Conditions</v>
      </c>
      <c r="B7" s="47"/>
      <c r="C7" s="47"/>
      <c r="D7" s="47"/>
      <c r="E7" s="47"/>
      <c r="F7" s="47"/>
      <c r="G7" s="60"/>
      <c r="H7" s="29"/>
      <c r="I7" s="30"/>
      <c r="J7" s="39">
        <f>'O&amp;G Itemized'!D7</f>
        <v>164534</v>
      </c>
      <c r="K7" s="31">
        <f>I7-J7</f>
        <v>-164534</v>
      </c>
      <c r="L7" s="90"/>
      <c r="M7" s="91"/>
      <c r="N7" s="89"/>
      <c r="O7" s="85"/>
    </row>
    <row r="8" spans="1:15" ht="16.149999999999999" customHeight="1" x14ac:dyDescent="0.3">
      <c r="A8" s="239" t="str">
        <f>'O&amp;G Itemized'!A9</f>
        <v>1.01  Asbestos Abatement</v>
      </c>
      <c r="B8" s="240"/>
      <c r="C8" s="240"/>
      <c r="D8" s="240"/>
      <c r="E8" s="240"/>
      <c r="F8" s="240"/>
      <c r="G8" s="241"/>
      <c r="H8" s="51">
        <v>300000</v>
      </c>
      <c r="I8" s="22">
        <v>300000</v>
      </c>
      <c r="J8" s="41">
        <f>'O&amp;G Itemized'!D13</f>
        <v>150000</v>
      </c>
      <c r="K8" s="31">
        <f t="shared" ref="K8:K13" si="0">I8-J8</f>
        <v>150000</v>
      </c>
      <c r="L8" s="39"/>
      <c r="M8" s="40"/>
      <c r="N8" s="16"/>
      <c r="O8" s="86"/>
    </row>
    <row r="9" spans="1:15" ht="16.149999999999999" customHeight="1" x14ac:dyDescent="0.3">
      <c r="A9" s="239" t="str">
        <f>'O&amp;G Itemized'!A15</f>
        <v>1.02  One-to-One Millwork Replacement</v>
      </c>
      <c r="B9" s="240"/>
      <c r="C9" s="240"/>
      <c r="D9" s="240"/>
      <c r="E9" s="240"/>
      <c r="F9" s="240"/>
      <c r="G9" s="241"/>
      <c r="H9" s="52"/>
      <c r="I9" s="22">
        <v>104400</v>
      </c>
      <c r="J9" s="41">
        <f>'O&amp;G Itemized'!D31</f>
        <v>394950</v>
      </c>
      <c r="K9" s="31">
        <f t="shared" si="0"/>
        <v>-290550</v>
      </c>
      <c r="L9" s="39"/>
      <c r="M9" s="40"/>
      <c r="N9" s="16"/>
      <c r="O9" s="86"/>
    </row>
    <row r="10" spans="1:15" ht="16.149999999999999" customHeight="1" x14ac:dyDescent="0.3">
      <c r="A10" s="242" t="str">
        <f>'O&amp;G Itemized'!A33</f>
        <v>1.03  Select Ceiling Tile Replacement</v>
      </c>
      <c r="B10" s="243"/>
      <c r="C10" s="243"/>
      <c r="D10" s="243"/>
      <c r="E10" s="243"/>
      <c r="F10" s="243"/>
      <c r="G10" s="244"/>
      <c r="H10" s="51">
        <v>50000</v>
      </c>
      <c r="I10" s="22">
        <v>50000</v>
      </c>
      <c r="J10" s="41">
        <f>'O&amp;G Itemized'!D36</f>
        <v>5000</v>
      </c>
      <c r="K10" s="31">
        <f t="shared" si="0"/>
        <v>45000</v>
      </c>
      <c r="L10" s="39"/>
      <c r="M10" s="40"/>
      <c r="N10" s="16"/>
      <c r="O10" s="86"/>
    </row>
    <row r="11" spans="1:15" ht="16.149999999999999" customHeight="1" x14ac:dyDescent="0.3">
      <c r="A11" s="242" t="str">
        <f>'O&amp;G Itemized'!A38</f>
        <v>1.04  Wayfinding / Signage Throughout</v>
      </c>
      <c r="B11" s="243"/>
      <c r="C11" s="243"/>
      <c r="D11" s="243"/>
      <c r="E11" s="243"/>
      <c r="F11" s="243"/>
      <c r="G11" s="244"/>
      <c r="H11" s="51">
        <v>50000</v>
      </c>
      <c r="I11" s="22">
        <v>50000</v>
      </c>
      <c r="J11" s="41">
        <f>'O&amp;G Itemized'!D43</f>
        <v>27886</v>
      </c>
      <c r="K11" s="31">
        <f t="shared" si="0"/>
        <v>22114</v>
      </c>
      <c r="L11" s="39"/>
      <c r="M11" s="40"/>
      <c r="N11" s="16"/>
      <c r="O11" s="86"/>
    </row>
    <row r="12" spans="1:15" ht="16.149999999999999" customHeight="1" x14ac:dyDescent="0.3">
      <c r="A12" s="242" t="str">
        <f>'O&amp;G Itemized'!A45</f>
        <v>1.05  Science Labs (2 loc) Furniture Replacement</v>
      </c>
      <c r="B12" s="243"/>
      <c r="C12" s="243"/>
      <c r="D12" s="243"/>
      <c r="E12" s="243"/>
      <c r="F12" s="243"/>
      <c r="G12" s="244"/>
      <c r="H12" s="51"/>
      <c r="I12" s="22">
        <v>40000</v>
      </c>
      <c r="J12" s="41">
        <f>'O&amp;G Itemized'!D47</f>
        <v>20000</v>
      </c>
      <c r="K12" s="31">
        <f t="shared" si="0"/>
        <v>20000</v>
      </c>
      <c r="L12" s="39"/>
      <c r="M12" s="40"/>
      <c r="N12" s="16"/>
      <c r="O12" s="86"/>
    </row>
    <row r="13" spans="1:15" ht="16.149999999999999" customHeight="1" x14ac:dyDescent="0.3">
      <c r="A13" s="242" t="str">
        <f>'O&amp;G Itemized'!A22</f>
        <v>1.06  Art Room Improvements</v>
      </c>
      <c r="B13" s="243"/>
      <c r="C13" s="243"/>
      <c r="D13" s="243"/>
      <c r="E13" s="243"/>
      <c r="F13" s="243"/>
      <c r="G13" s="244"/>
      <c r="H13" s="51"/>
      <c r="I13" s="22">
        <f>SUM(H15+H14)</f>
        <v>38000</v>
      </c>
      <c r="J13" s="41">
        <v>0</v>
      </c>
      <c r="K13" s="31">
        <f t="shared" si="0"/>
        <v>38000</v>
      </c>
      <c r="L13" s="39"/>
      <c r="M13" s="40"/>
      <c r="N13" s="16"/>
      <c r="O13" s="86"/>
    </row>
    <row r="14" spans="1:15" ht="16.149999999999999" customHeight="1" x14ac:dyDescent="0.3">
      <c r="A14" s="233" t="s">
        <v>12</v>
      </c>
      <c r="B14" s="234"/>
      <c r="C14" s="234"/>
      <c r="D14" s="234"/>
      <c r="E14" s="234"/>
      <c r="F14" s="234"/>
      <c r="G14" s="235"/>
      <c r="H14" s="51">
        <v>18000</v>
      </c>
      <c r="I14" s="22"/>
      <c r="J14" s="41"/>
      <c r="K14" s="31" t="s">
        <v>30</v>
      </c>
      <c r="L14" s="39"/>
      <c r="M14" s="40"/>
      <c r="N14" s="16"/>
      <c r="O14" s="86"/>
    </row>
    <row r="15" spans="1:15" ht="16.149999999999999" customHeight="1" x14ac:dyDescent="0.3">
      <c r="A15" s="233" t="s">
        <v>13</v>
      </c>
      <c r="B15" s="234"/>
      <c r="C15" s="234"/>
      <c r="D15" s="234"/>
      <c r="E15" s="234"/>
      <c r="F15" s="234"/>
      <c r="G15" s="235"/>
      <c r="H15" s="51">
        <v>20000</v>
      </c>
      <c r="I15" s="22"/>
      <c r="J15" s="41"/>
      <c r="K15" s="31" t="s">
        <v>30</v>
      </c>
      <c r="L15" s="39"/>
      <c r="M15" s="40"/>
      <c r="N15" s="16"/>
      <c r="O15" s="86"/>
    </row>
    <row r="16" spans="1:15" ht="16.149999999999999" customHeight="1" x14ac:dyDescent="0.3">
      <c r="A16" s="242" t="str">
        <f>'O&amp;G Itemized'!A49</f>
        <v>1.07  Gymnasium Improvements</v>
      </c>
      <c r="B16" s="243"/>
      <c r="C16" s="243"/>
      <c r="D16" s="243"/>
      <c r="E16" s="243"/>
      <c r="F16" s="243"/>
      <c r="G16" s="244"/>
      <c r="H16" s="51"/>
      <c r="I16" s="22">
        <f>SUM(H17:H20)</f>
        <v>75000</v>
      </c>
      <c r="J16" s="41">
        <f>'O&amp;G Itemized'!D55</f>
        <v>113370</v>
      </c>
      <c r="K16" s="31">
        <f t="shared" ref="K16" si="1">I16-J16</f>
        <v>-38370</v>
      </c>
      <c r="L16" s="39"/>
      <c r="M16" s="40"/>
      <c r="N16" s="16"/>
      <c r="O16" s="86"/>
    </row>
    <row r="17" spans="1:15" ht="16.149999999999999" customHeight="1" x14ac:dyDescent="0.3">
      <c r="A17" s="233" t="s">
        <v>22</v>
      </c>
      <c r="B17" s="234"/>
      <c r="C17" s="234"/>
      <c r="D17" s="234"/>
      <c r="E17" s="234"/>
      <c r="F17" s="234"/>
      <c r="G17" s="235"/>
      <c r="H17" s="51">
        <v>32000</v>
      </c>
      <c r="I17" s="22"/>
      <c r="J17" s="41"/>
      <c r="K17" s="31"/>
      <c r="L17" s="39"/>
      <c r="M17" s="40"/>
      <c r="N17" s="16"/>
      <c r="O17" s="87"/>
    </row>
    <row r="18" spans="1:15" ht="16.149999999999999" customHeight="1" x14ac:dyDescent="0.3">
      <c r="A18" s="233" t="s">
        <v>14</v>
      </c>
      <c r="B18" s="234"/>
      <c r="C18" s="234"/>
      <c r="D18" s="234"/>
      <c r="E18" s="234"/>
      <c r="F18" s="234"/>
      <c r="G18" s="235"/>
      <c r="H18" s="51">
        <v>15000</v>
      </c>
      <c r="I18" s="22"/>
      <c r="J18" s="41"/>
      <c r="K18" s="31"/>
      <c r="L18" s="39"/>
      <c r="M18" s="40"/>
      <c r="N18" s="16"/>
      <c r="O18" s="86"/>
    </row>
    <row r="19" spans="1:15" ht="16.149999999999999" customHeight="1" x14ac:dyDescent="0.3">
      <c r="A19" s="233" t="s">
        <v>23</v>
      </c>
      <c r="B19" s="234"/>
      <c r="C19" s="234"/>
      <c r="D19" s="234"/>
      <c r="E19" s="234"/>
      <c r="F19" s="234"/>
      <c r="G19" s="235"/>
      <c r="H19" s="51">
        <v>8000</v>
      </c>
      <c r="I19" s="22"/>
      <c r="J19" s="41"/>
      <c r="K19" s="31"/>
      <c r="L19" s="39"/>
      <c r="M19" s="40"/>
      <c r="N19" s="16"/>
      <c r="O19" s="86"/>
    </row>
    <row r="20" spans="1:15" ht="16.149999999999999" customHeight="1" x14ac:dyDescent="0.3">
      <c r="A20" s="233" t="s">
        <v>15</v>
      </c>
      <c r="B20" s="234"/>
      <c r="C20" s="234"/>
      <c r="D20" s="234"/>
      <c r="E20" s="234"/>
      <c r="F20" s="234"/>
      <c r="G20" s="235"/>
      <c r="H20" s="51">
        <v>20000</v>
      </c>
      <c r="I20" s="22"/>
      <c r="J20" s="41"/>
      <c r="K20" s="31"/>
      <c r="L20" s="39"/>
      <c r="M20" s="40"/>
      <c r="N20" s="16"/>
      <c r="O20" s="86"/>
    </row>
    <row r="21" spans="1:15" ht="16.149999999999999" customHeight="1" x14ac:dyDescent="0.3">
      <c r="A21" s="242" t="str">
        <f>'O&amp;G Itemized'!A57</f>
        <v>1.08  Literacy Center Furniture Improvement</v>
      </c>
      <c r="B21" s="243"/>
      <c r="C21" s="243"/>
      <c r="D21" s="243"/>
      <c r="E21" s="243"/>
      <c r="F21" s="243"/>
      <c r="G21" s="244"/>
      <c r="H21" s="51">
        <v>20000</v>
      </c>
      <c r="I21" s="22">
        <v>20000</v>
      </c>
      <c r="J21" s="41">
        <f>'O&amp;G Itemized'!D70</f>
        <v>23221</v>
      </c>
      <c r="K21" s="31">
        <f t="shared" ref="K21:K22" si="2">I21-J21</f>
        <v>-3221</v>
      </c>
      <c r="L21" s="39"/>
      <c r="M21" s="40"/>
      <c r="N21" s="16"/>
      <c r="O21" s="86"/>
    </row>
    <row r="22" spans="1:15" ht="16.149999999999999" customHeight="1" x14ac:dyDescent="0.3">
      <c r="A22" s="242" t="str">
        <f>'O&amp;G Itemized'!A63</f>
        <v>1.10  Media Center</v>
      </c>
      <c r="B22" s="243"/>
      <c r="C22" s="243"/>
      <c r="D22" s="243"/>
      <c r="E22" s="243"/>
      <c r="F22" s="243"/>
      <c r="G22" s="244"/>
      <c r="H22" s="51"/>
      <c r="I22" s="22">
        <f>SUM(H23:H24)</f>
        <v>28000</v>
      </c>
      <c r="J22" s="41">
        <v>0</v>
      </c>
      <c r="K22" s="31">
        <f t="shared" si="2"/>
        <v>28000</v>
      </c>
      <c r="L22" s="39"/>
      <c r="M22" s="40"/>
      <c r="N22" s="16"/>
      <c r="O22" s="86"/>
    </row>
    <row r="23" spans="1:15" ht="16.149999999999999" customHeight="1" x14ac:dyDescent="0.3">
      <c r="A23" s="233" t="s">
        <v>21</v>
      </c>
      <c r="B23" s="234"/>
      <c r="C23" s="234"/>
      <c r="D23" s="234"/>
      <c r="E23" s="234"/>
      <c r="F23" s="234"/>
      <c r="G23" s="235"/>
      <c r="H23" s="51">
        <v>8000</v>
      </c>
      <c r="I23" s="22"/>
      <c r="J23" s="41"/>
      <c r="K23" s="31"/>
      <c r="L23" s="39"/>
      <c r="M23" s="40"/>
      <c r="N23" s="16"/>
      <c r="O23" s="86"/>
    </row>
    <row r="24" spans="1:15" ht="16.149999999999999" customHeight="1" x14ac:dyDescent="0.3">
      <c r="A24" s="233" t="s">
        <v>13</v>
      </c>
      <c r="B24" s="234"/>
      <c r="C24" s="234"/>
      <c r="D24" s="234"/>
      <c r="E24" s="234"/>
      <c r="F24" s="234"/>
      <c r="G24" s="235"/>
      <c r="H24" s="51">
        <v>20000</v>
      </c>
      <c r="I24" s="22"/>
      <c r="J24" s="41"/>
      <c r="K24" s="31"/>
      <c r="L24" s="39"/>
      <c r="M24" s="40"/>
      <c r="N24" s="16"/>
      <c r="O24" s="86"/>
    </row>
    <row r="25" spans="1:15" ht="16.149999999999999" customHeight="1" x14ac:dyDescent="0.3">
      <c r="A25" s="242" t="str">
        <f>'O&amp;G Itemized'!A60</f>
        <v>1.09 Personalized Learning Center</v>
      </c>
      <c r="B25" s="243"/>
      <c r="C25" s="243"/>
      <c r="D25" s="243"/>
      <c r="E25" s="243"/>
      <c r="F25" s="243"/>
      <c r="G25" s="244"/>
      <c r="H25" s="51"/>
      <c r="I25" s="22">
        <f>SUM(H26:H26)</f>
        <v>4000</v>
      </c>
      <c r="J25" s="41">
        <f>'O&amp;G Itemized'!D62</f>
        <v>0</v>
      </c>
      <c r="K25" s="31">
        <f t="shared" ref="K25:K27" si="3">I25-J25</f>
        <v>4000</v>
      </c>
      <c r="L25" s="39"/>
      <c r="M25" s="40"/>
      <c r="N25" s="16"/>
      <c r="O25" s="86"/>
    </row>
    <row r="26" spans="1:15" ht="16.149999999999999" customHeight="1" x14ac:dyDescent="0.3">
      <c r="A26" s="233" t="s">
        <v>16</v>
      </c>
      <c r="B26" s="234"/>
      <c r="C26" s="234"/>
      <c r="D26" s="234"/>
      <c r="E26" s="234"/>
      <c r="F26" s="234"/>
      <c r="G26" s="235"/>
      <c r="H26" s="51">
        <v>4000</v>
      </c>
      <c r="I26" s="22"/>
      <c r="J26" s="41"/>
      <c r="K26" s="31" t="s">
        <v>30</v>
      </c>
      <c r="L26" s="39"/>
      <c r="M26" s="40"/>
      <c r="N26" s="16"/>
      <c r="O26" s="86"/>
    </row>
    <row r="27" spans="1:15" ht="16.149999999999999" customHeight="1" x14ac:dyDescent="0.3">
      <c r="A27" s="242" t="str">
        <f>'O&amp;G Itemized'!A72</f>
        <v>1.15  Exterior Improvements</v>
      </c>
      <c r="B27" s="243"/>
      <c r="C27" s="243"/>
      <c r="D27" s="243"/>
      <c r="E27" s="243"/>
      <c r="F27" s="243"/>
      <c r="G27" s="244"/>
      <c r="H27" s="51"/>
      <c r="I27" s="22">
        <v>323000</v>
      </c>
      <c r="J27" s="41">
        <f>'O&amp;G Itemized'!D76</f>
        <v>257500</v>
      </c>
      <c r="K27" s="31">
        <f t="shared" si="3"/>
        <v>65500</v>
      </c>
      <c r="L27" s="39"/>
      <c r="M27" s="40"/>
      <c r="N27" s="16"/>
      <c r="O27" s="86"/>
    </row>
    <row r="28" spans="1:15" ht="16.149999999999999" customHeight="1" x14ac:dyDescent="0.3">
      <c r="A28" s="233" t="s">
        <v>17</v>
      </c>
      <c r="B28" s="234"/>
      <c r="C28" s="234"/>
      <c r="D28" s="234"/>
      <c r="E28" s="234"/>
      <c r="F28" s="234"/>
      <c r="G28" s="235"/>
      <c r="H28" s="51">
        <v>150000</v>
      </c>
      <c r="I28" s="22"/>
      <c r="J28" s="41" t="s">
        <v>30</v>
      </c>
      <c r="K28" s="31"/>
      <c r="L28" s="39"/>
      <c r="M28" s="40"/>
      <c r="N28" s="16"/>
      <c r="O28" s="86"/>
    </row>
    <row r="29" spans="1:15" ht="16.149999999999999" customHeight="1" x14ac:dyDescent="0.3">
      <c r="A29" s="233" t="s">
        <v>18</v>
      </c>
      <c r="B29" s="234"/>
      <c r="C29" s="234"/>
      <c r="D29" s="234"/>
      <c r="E29" s="234"/>
      <c r="F29" s="234"/>
      <c r="G29" s="235"/>
      <c r="H29" s="51">
        <f>'O&amp;G Itemized'!C73</f>
        <v>7500</v>
      </c>
      <c r="I29" s="22"/>
      <c r="J29" s="41" t="s">
        <v>30</v>
      </c>
      <c r="K29" s="31"/>
      <c r="L29" s="39"/>
      <c r="M29" s="40"/>
      <c r="N29" s="16"/>
      <c r="O29" s="86"/>
    </row>
    <row r="30" spans="1:15" ht="16.149999999999999" customHeight="1" x14ac:dyDescent="0.3">
      <c r="A30" s="233" t="s">
        <v>24</v>
      </c>
      <c r="B30" s="234"/>
      <c r="C30" s="234"/>
      <c r="D30" s="234"/>
      <c r="E30" s="234"/>
      <c r="F30" s="234"/>
      <c r="G30" s="235"/>
      <c r="H30" s="51">
        <v>100000</v>
      </c>
      <c r="I30" s="22"/>
      <c r="J30" s="41" t="s">
        <v>30</v>
      </c>
      <c r="K30" s="31"/>
      <c r="L30" s="39"/>
      <c r="M30" s="40"/>
      <c r="N30" s="16"/>
      <c r="O30" s="86"/>
    </row>
    <row r="31" spans="1:15" ht="16.149999999999999" customHeight="1" x14ac:dyDescent="0.3">
      <c r="A31" s="242" t="s">
        <v>30</v>
      </c>
      <c r="B31" s="243"/>
      <c r="C31" s="243"/>
      <c r="D31" s="243"/>
      <c r="E31" s="243"/>
      <c r="F31" s="243"/>
      <c r="G31" s="244"/>
      <c r="H31" s="53"/>
      <c r="I31" s="23"/>
      <c r="J31" s="42"/>
      <c r="K31" s="82"/>
      <c r="L31" s="92"/>
      <c r="M31" s="43"/>
      <c r="N31" s="16"/>
      <c r="O31" s="88"/>
    </row>
    <row r="32" spans="1:15" ht="16.149999999999999" customHeight="1" x14ac:dyDescent="0.3">
      <c r="A32" s="248" t="s">
        <v>19</v>
      </c>
      <c r="B32" s="249"/>
      <c r="C32" s="249"/>
      <c r="D32" s="249"/>
      <c r="E32" s="249"/>
      <c r="F32" s="249"/>
      <c r="G32" s="250"/>
      <c r="H32" s="54"/>
      <c r="I32" s="44">
        <f>SUM(I8:I31)</f>
        <v>1032400</v>
      </c>
      <c r="J32" s="44">
        <f>SUM(J7:J31)</f>
        <v>1156461</v>
      </c>
      <c r="K32" s="45">
        <f>SUM(K7:K31)</f>
        <v>-124061</v>
      </c>
      <c r="L32" s="45">
        <f t="shared" ref="L32:M32" si="4">SUM(L7:L31)</f>
        <v>0</v>
      </c>
      <c r="M32" s="45">
        <f t="shared" si="4"/>
        <v>0</v>
      </c>
      <c r="N32" s="12"/>
      <c r="O32" s="13"/>
    </row>
    <row r="33" spans="1:15" ht="4.9000000000000004" customHeight="1" x14ac:dyDescent="0.3">
      <c r="A33" s="251"/>
      <c r="B33" s="252"/>
      <c r="C33" s="252"/>
      <c r="D33" s="252"/>
      <c r="E33" s="252"/>
      <c r="F33" s="252"/>
      <c r="G33" s="253"/>
      <c r="H33" s="55"/>
      <c r="I33" s="22"/>
      <c r="J33" s="27"/>
      <c r="K33" s="20"/>
      <c r="L33" s="20"/>
      <c r="M33" s="20"/>
      <c r="N33" s="14"/>
      <c r="O33" s="15"/>
    </row>
    <row r="34" spans="1:15" x14ac:dyDescent="0.3">
      <c r="A34" s="245" t="s">
        <v>20</v>
      </c>
      <c r="B34" s="246"/>
      <c r="C34" s="246"/>
      <c r="D34" s="246"/>
      <c r="E34" s="246"/>
      <c r="F34" s="246"/>
      <c r="G34" s="247"/>
      <c r="H34" s="56"/>
      <c r="I34" s="24">
        <v>77430</v>
      </c>
      <c r="J34" s="28"/>
      <c r="K34" s="31">
        <f>I34</f>
        <v>77430</v>
      </c>
      <c r="L34" s="31"/>
      <c r="M34" s="31"/>
      <c r="N34" s="14" t="s">
        <v>31</v>
      </c>
      <c r="O34" s="15"/>
    </row>
    <row r="35" spans="1:15" x14ac:dyDescent="0.3">
      <c r="A35" s="245" t="s">
        <v>2</v>
      </c>
      <c r="B35" s="246"/>
      <c r="C35" s="246"/>
      <c r="D35" s="246"/>
      <c r="E35" s="246"/>
      <c r="F35" s="246"/>
      <c r="G35" s="247"/>
      <c r="H35" s="56"/>
      <c r="I35" s="24">
        <v>103240</v>
      </c>
      <c r="J35" s="28"/>
      <c r="K35" s="31">
        <f t="shared" ref="K35:K40" si="5">I35</f>
        <v>103240</v>
      </c>
      <c r="L35" s="31"/>
      <c r="M35" s="31"/>
      <c r="N35" s="14" t="s">
        <v>31</v>
      </c>
      <c r="O35" s="15"/>
    </row>
    <row r="36" spans="1:15" x14ac:dyDescent="0.3">
      <c r="A36" s="245" t="s">
        <v>6</v>
      </c>
      <c r="B36" s="246"/>
      <c r="C36" s="246"/>
      <c r="D36" s="246"/>
      <c r="E36" s="246"/>
      <c r="F36" s="246"/>
      <c r="G36" s="247"/>
      <c r="H36" s="56"/>
      <c r="I36" s="24">
        <v>25810</v>
      </c>
      <c r="J36" s="28"/>
      <c r="K36" s="31">
        <f t="shared" si="5"/>
        <v>25810</v>
      </c>
      <c r="L36" s="31"/>
      <c r="M36" s="31"/>
      <c r="N36" s="14" t="s">
        <v>31</v>
      </c>
      <c r="O36" s="15"/>
    </row>
    <row r="37" spans="1:15" x14ac:dyDescent="0.3">
      <c r="A37" s="245" t="s">
        <v>3</v>
      </c>
      <c r="B37" s="246"/>
      <c r="C37" s="246"/>
      <c r="D37" s="246"/>
      <c r="E37" s="246"/>
      <c r="F37" s="246"/>
      <c r="G37" s="247"/>
      <c r="H37" s="56"/>
      <c r="I37" s="24">
        <v>15486</v>
      </c>
      <c r="J37" s="28"/>
      <c r="K37" s="31">
        <f t="shared" si="5"/>
        <v>15486</v>
      </c>
      <c r="L37" s="31"/>
      <c r="M37" s="31"/>
      <c r="N37" s="14" t="s">
        <v>31</v>
      </c>
      <c r="O37" s="15"/>
    </row>
    <row r="38" spans="1:15" s="2" customFormat="1" x14ac:dyDescent="0.3">
      <c r="A38" s="245" t="s">
        <v>4</v>
      </c>
      <c r="B38" s="246"/>
      <c r="C38" s="246"/>
      <c r="D38" s="246"/>
      <c r="E38" s="246"/>
      <c r="F38" s="246"/>
      <c r="G38" s="247"/>
      <c r="H38" s="56"/>
      <c r="I38" s="24">
        <v>103240</v>
      </c>
      <c r="J38" s="28"/>
      <c r="K38" s="31">
        <f t="shared" si="5"/>
        <v>103240</v>
      </c>
      <c r="L38" s="31"/>
      <c r="M38" s="31"/>
      <c r="N38" s="14" t="s">
        <v>31</v>
      </c>
      <c r="O38" s="15"/>
    </row>
    <row r="39" spans="1:15" s="2" customFormat="1" x14ac:dyDescent="0.3">
      <c r="A39" s="245" t="s">
        <v>5</v>
      </c>
      <c r="B39" s="246"/>
      <c r="C39" s="246"/>
      <c r="D39" s="246"/>
      <c r="E39" s="246"/>
      <c r="F39" s="246"/>
      <c r="G39" s="247"/>
      <c r="H39" s="56"/>
      <c r="I39" s="24">
        <v>0</v>
      </c>
      <c r="J39" s="28"/>
      <c r="K39" s="31">
        <f t="shared" si="5"/>
        <v>0</v>
      </c>
      <c r="L39" s="31"/>
      <c r="M39" s="31"/>
      <c r="N39" s="14" t="s">
        <v>31</v>
      </c>
      <c r="O39" s="15"/>
    </row>
    <row r="40" spans="1:15" s="2" customFormat="1" x14ac:dyDescent="0.3">
      <c r="A40" s="257" t="s">
        <v>8</v>
      </c>
      <c r="B40" s="258"/>
      <c r="C40" s="258"/>
      <c r="D40" s="258"/>
      <c r="E40" s="258"/>
      <c r="F40" s="258"/>
      <c r="G40" s="259"/>
      <c r="H40" s="57"/>
      <c r="I40" s="25">
        <v>51620</v>
      </c>
      <c r="J40" s="46"/>
      <c r="K40" s="31">
        <f t="shared" si="5"/>
        <v>51620</v>
      </c>
      <c r="L40" s="31"/>
      <c r="M40" s="31"/>
      <c r="N40" s="14" t="s">
        <v>31</v>
      </c>
      <c r="O40" s="15"/>
    </row>
    <row r="41" spans="1:15" s="2" customFormat="1" x14ac:dyDescent="0.3">
      <c r="A41" s="76"/>
      <c r="B41" s="77"/>
      <c r="C41" s="77"/>
      <c r="D41" s="77"/>
      <c r="E41" s="77"/>
      <c r="F41" s="77"/>
      <c r="G41" s="78"/>
      <c r="H41" s="79"/>
      <c r="I41" s="80">
        <f>SUM(I34:I40)</f>
        <v>376826</v>
      </c>
      <c r="J41" s="81"/>
      <c r="K41" s="82">
        <f>SUM(K34:K40)</f>
        <v>376826</v>
      </c>
      <c r="L41" s="31"/>
      <c r="M41" s="31"/>
      <c r="N41" s="14"/>
      <c r="O41" s="15"/>
    </row>
    <row r="42" spans="1:15" s="2" customFormat="1" x14ac:dyDescent="0.3">
      <c r="A42" s="254" t="s">
        <v>90</v>
      </c>
      <c r="B42" s="255"/>
      <c r="C42" s="255"/>
      <c r="D42" s="255"/>
      <c r="E42" s="255"/>
      <c r="F42" s="255"/>
      <c r="G42" s="256"/>
      <c r="H42" s="58"/>
      <c r="I42" s="26">
        <f>SUM(I32:I40)</f>
        <v>1409226</v>
      </c>
      <c r="J42" s="26">
        <f>SUM(J32:J40)</f>
        <v>1156461</v>
      </c>
      <c r="L42" s="21"/>
      <c r="M42" s="21"/>
      <c r="N42" s="17"/>
      <c r="O42" s="18"/>
    </row>
    <row r="43" spans="1:15" x14ac:dyDescent="0.3">
      <c r="J43" s="75"/>
      <c r="K43" s="3">
        <f>J42+M43</f>
        <v>1409226</v>
      </c>
      <c r="M43" s="21">
        <f>K41+K32</f>
        <v>252765</v>
      </c>
    </row>
  </sheetData>
  <mergeCells count="41">
    <mergeCell ref="N3:O3"/>
    <mergeCell ref="A2:O2"/>
    <mergeCell ref="A1:O1"/>
    <mergeCell ref="A15:G15"/>
    <mergeCell ref="A19:G19"/>
    <mergeCell ref="A9:G9"/>
    <mergeCell ref="A10:G10"/>
    <mergeCell ref="A11:G11"/>
    <mergeCell ref="A12:G12"/>
    <mergeCell ref="A13:G13"/>
    <mergeCell ref="A14:G14"/>
    <mergeCell ref="A16:G16"/>
    <mergeCell ref="A17:G17"/>
    <mergeCell ref="J5:K5"/>
    <mergeCell ref="L5:M5"/>
    <mergeCell ref="A42:G42"/>
    <mergeCell ref="A37:G37"/>
    <mergeCell ref="A38:G38"/>
    <mergeCell ref="A39:G39"/>
    <mergeCell ref="A40:G40"/>
    <mergeCell ref="A36:G36"/>
    <mergeCell ref="A31:G31"/>
    <mergeCell ref="A35:G35"/>
    <mergeCell ref="A29:G29"/>
    <mergeCell ref="A30:G30"/>
    <mergeCell ref="A32:G32"/>
    <mergeCell ref="A33:G33"/>
    <mergeCell ref="A34:G34"/>
    <mergeCell ref="A28:G28"/>
    <mergeCell ref="A21:G21"/>
    <mergeCell ref="A22:G22"/>
    <mergeCell ref="A23:G23"/>
    <mergeCell ref="A24:G24"/>
    <mergeCell ref="A25:G25"/>
    <mergeCell ref="A26:G26"/>
    <mergeCell ref="A27:G27"/>
    <mergeCell ref="A20:G20"/>
    <mergeCell ref="A18:G18"/>
    <mergeCell ref="H5:I5"/>
    <mergeCell ref="A6:G6"/>
    <mergeCell ref="A8:G8"/>
  </mergeCells>
  <printOptions horizontalCentered="1" gridLines="1"/>
  <pageMargins left="0.7" right="0.7" top="0.75" bottom="0.75" header="0.3" footer="0.3"/>
  <pageSetup scale="87" orientation="landscape" r:id="rId1"/>
  <headerFooter>
    <oddFooter>&amp;L&amp;"Century Gothic,Bold"&amp;10GOMSEI Committee&amp;R&amp;"Century Gothic,Bold"&amp;10&amp;D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6B219-A29A-46DC-AADF-BABE7C9F8E19}">
  <dimension ref="A2:B32"/>
  <sheetViews>
    <sheetView topLeftCell="A10" workbookViewId="0">
      <selection activeCell="A18" sqref="A18"/>
    </sheetView>
  </sheetViews>
  <sheetFormatPr defaultRowHeight="15" x14ac:dyDescent="0.25"/>
  <cols>
    <col min="1" max="1" width="48.85546875" customWidth="1"/>
    <col min="2" max="2" width="15.7109375" customWidth="1"/>
  </cols>
  <sheetData>
    <row r="2" spans="1:2" x14ac:dyDescent="0.25">
      <c r="A2" t="s">
        <v>175</v>
      </c>
    </row>
    <row r="4" spans="1:2" x14ac:dyDescent="0.25">
      <c r="A4" t="s">
        <v>167</v>
      </c>
      <c r="B4" s="108">
        <v>5940</v>
      </c>
    </row>
    <row r="5" spans="1:2" x14ac:dyDescent="0.25">
      <c r="A5" t="s">
        <v>168</v>
      </c>
      <c r="B5" s="108">
        <v>1800</v>
      </c>
    </row>
    <row r="6" spans="1:2" x14ac:dyDescent="0.25">
      <c r="A6" t="s">
        <v>176</v>
      </c>
      <c r="B6" s="108">
        <v>4800</v>
      </c>
    </row>
    <row r="7" spans="1:2" x14ac:dyDescent="0.25">
      <c r="A7" t="s">
        <v>169</v>
      </c>
      <c r="B7" s="108">
        <v>3120</v>
      </c>
    </row>
    <row r="8" spans="1:2" x14ac:dyDescent="0.25">
      <c r="A8" t="s">
        <v>270</v>
      </c>
      <c r="B8" s="108">
        <v>5400</v>
      </c>
    </row>
    <row r="9" spans="1:2" x14ac:dyDescent="0.25">
      <c r="A9" t="s">
        <v>170</v>
      </c>
      <c r="B9" s="108">
        <v>2520</v>
      </c>
    </row>
    <row r="10" spans="1:2" x14ac:dyDescent="0.25">
      <c r="A10" t="s">
        <v>171</v>
      </c>
      <c r="B10" s="108">
        <v>3120</v>
      </c>
    </row>
    <row r="11" spans="1:2" x14ac:dyDescent="0.25">
      <c r="A11" t="s">
        <v>177</v>
      </c>
      <c r="B11" s="108">
        <v>2880</v>
      </c>
    </row>
    <row r="12" spans="1:2" x14ac:dyDescent="0.25">
      <c r="B12" s="108" t="s">
        <v>30</v>
      </c>
    </row>
    <row r="13" spans="1:2" x14ac:dyDescent="0.25">
      <c r="A13" s="66" t="s">
        <v>172</v>
      </c>
      <c r="B13" s="177">
        <f>SUM(B4:B12)</f>
        <v>29580</v>
      </c>
    </row>
    <row r="14" spans="1:2" x14ac:dyDescent="0.25">
      <c r="A14" s="66" t="s">
        <v>173</v>
      </c>
      <c r="B14" s="177">
        <f>B13*0.173</f>
        <v>5117.3399999999992</v>
      </c>
    </row>
    <row r="15" spans="1:2" x14ac:dyDescent="0.25">
      <c r="A15" s="66" t="s">
        <v>174</v>
      </c>
      <c r="B15" s="177">
        <f>SUM(B13:B14)</f>
        <v>34697.339999999997</v>
      </c>
    </row>
    <row r="17" spans="1:2" x14ac:dyDescent="0.25">
      <c r="A17" t="s">
        <v>275</v>
      </c>
    </row>
    <row r="19" spans="1:2" x14ac:dyDescent="0.25">
      <c r="A19" t="s">
        <v>272</v>
      </c>
      <c r="B19" s="108">
        <v>9360</v>
      </c>
    </row>
    <row r="20" spans="1:2" x14ac:dyDescent="0.25">
      <c r="A20" t="s">
        <v>267</v>
      </c>
      <c r="B20" s="108">
        <v>4680</v>
      </c>
    </row>
    <row r="21" spans="1:2" x14ac:dyDescent="0.25">
      <c r="A21" t="s">
        <v>269</v>
      </c>
      <c r="B21" s="108">
        <v>3120</v>
      </c>
    </row>
    <row r="22" spans="1:2" x14ac:dyDescent="0.25">
      <c r="A22" t="s">
        <v>268</v>
      </c>
      <c r="B22" s="108">
        <v>12480</v>
      </c>
    </row>
    <row r="23" spans="1:2" x14ac:dyDescent="0.25">
      <c r="A23" t="s">
        <v>271</v>
      </c>
      <c r="B23" s="108">
        <v>3900</v>
      </c>
    </row>
    <row r="24" spans="1:2" x14ac:dyDescent="0.25">
      <c r="A24" t="s">
        <v>273</v>
      </c>
      <c r="B24" s="108">
        <v>3120</v>
      </c>
    </row>
    <row r="25" spans="1:2" x14ac:dyDescent="0.25">
      <c r="B25" s="108"/>
    </row>
    <row r="26" spans="1:2" x14ac:dyDescent="0.25">
      <c r="A26" t="s">
        <v>172</v>
      </c>
      <c r="B26" s="177">
        <f>SUM(B19:B24)</f>
        <v>36660</v>
      </c>
    </row>
    <row r="27" spans="1:2" x14ac:dyDescent="0.25">
      <c r="A27" t="s">
        <v>173</v>
      </c>
      <c r="B27" s="177">
        <f>B26*0.173</f>
        <v>6342.1799999999994</v>
      </c>
    </row>
    <row r="28" spans="1:2" x14ac:dyDescent="0.25">
      <c r="A28" t="s">
        <v>174</v>
      </c>
      <c r="B28" s="177">
        <f>SUM(B26:B27)</f>
        <v>43002.18</v>
      </c>
    </row>
    <row r="30" spans="1:2" x14ac:dyDescent="0.25">
      <c r="B30" s="108" t="s">
        <v>30</v>
      </c>
    </row>
    <row r="32" spans="1:2" x14ac:dyDescent="0.25">
      <c r="B32" t="s">
        <v>30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E8498-DD0D-46D4-96A7-1779C0AF29FF}">
  <dimension ref="A1"/>
  <sheetViews>
    <sheetView workbookViewId="0">
      <selection activeCell="W29" sqref="W29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3E18F-09E5-4BFD-8BB9-69264A9E7B57}">
  <dimension ref="A1:L60"/>
  <sheetViews>
    <sheetView tabSelected="1" topLeftCell="A17" zoomScaleNormal="100" workbookViewId="0">
      <selection activeCell="B12" sqref="B12"/>
    </sheetView>
  </sheetViews>
  <sheetFormatPr defaultRowHeight="15" x14ac:dyDescent="0.25"/>
  <cols>
    <col min="1" max="1" width="38.85546875" customWidth="1"/>
    <col min="2" max="2" width="11.140625" style="104" customWidth="1"/>
    <col min="3" max="3" width="11.42578125" customWidth="1"/>
    <col min="4" max="4" width="10.28515625" customWidth="1"/>
    <col min="5" max="5" width="10" customWidth="1"/>
    <col min="6" max="6" width="10.28515625" customWidth="1"/>
    <col min="7" max="7" width="10.85546875" customWidth="1"/>
    <col min="8" max="10" width="10.5703125" customWidth="1"/>
    <col min="11" max="11" width="10" style="201" customWidth="1"/>
  </cols>
  <sheetData>
    <row r="1" spans="1:12" ht="18.75" x14ac:dyDescent="0.3">
      <c r="A1" s="227" t="s">
        <v>148</v>
      </c>
      <c r="B1" s="228"/>
      <c r="C1" s="228"/>
      <c r="D1" s="228"/>
      <c r="E1" s="228"/>
      <c r="F1" s="228"/>
      <c r="G1" s="228"/>
      <c r="H1" s="228"/>
      <c r="I1" s="228"/>
      <c r="J1" s="228"/>
      <c r="K1" s="229"/>
    </row>
    <row r="2" spans="1:12" ht="15.75" x14ac:dyDescent="0.25">
      <c r="A2" s="174" t="s">
        <v>39</v>
      </c>
      <c r="B2" s="174" t="s">
        <v>178</v>
      </c>
      <c r="C2" s="174" t="s">
        <v>131</v>
      </c>
      <c r="D2" s="174" t="s">
        <v>149</v>
      </c>
      <c r="E2" s="174" t="s">
        <v>150</v>
      </c>
      <c r="F2" s="174" t="s">
        <v>151</v>
      </c>
      <c r="G2" s="174" t="s">
        <v>152</v>
      </c>
      <c r="H2" s="174" t="s">
        <v>153</v>
      </c>
      <c r="I2" s="175" t="s">
        <v>109</v>
      </c>
      <c r="J2" s="175" t="s">
        <v>106</v>
      </c>
      <c r="K2" s="199" t="s">
        <v>230</v>
      </c>
    </row>
    <row r="3" spans="1:12" ht="15.75" x14ac:dyDescent="0.25">
      <c r="A3" s="179" t="s">
        <v>221</v>
      </c>
      <c r="B3" s="174"/>
      <c r="C3" s="188" t="s">
        <v>30</v>
      </c>
      <c r="D3" s="174"/>
      <c r="E3" s="174"/>
      <c r="F3" s="174"/>
      <c r="G3" s="174"/>
      <c r="H3" s="174"/>
      <c r="I3" s="175"/>
      <c r="J3" s="175"/>
      <c r="K3" s="200">
        <v>15000</v>
      </c>
    </row>
    <row r="4" spans="1:12" ht="15.75" x14ac:dyDescent="0.25">
      <c r="A4" s="179"/>
      <c r="B4" s="174"/>
      <c r="C4" s="188"/>
      <c r="D4" s="174"/>
      <c r="E4" s="174"/>
      <c r="F4" s="174"/>
      <c r="G4" s="174"/>
      <c r="H4" s="174"/>
      <c r="I4" s="175"/>
      <c r="J4" s="175"/>
      <c r="K4" s="200"/>
    </row>
    <row r="5" spans="1:12" ht="15.75" x14ac:dyDescent="0.25">
      <c r="A5" s="179" t="s">
        <v>149</v>
      </c>
      <c r="B5" s="174"/>
      <c r="C5" s="188"/>
      <c r="D5" s="174"/>
      <c r="E5" s="174"/>
      <c r="F5" s="174"/>
      <c r="G5" s="174"/>
      <c r="H5" s="174"/>
      <c r="I5" s="175"/>
      <c r="J5" s="175"/>
      <c r="K5" s="199"/>
    </row>
    <row r="6" spans="1:12" x14ac:dyDescent="0.25">
      <c r="A6" s="182" t="s">
        <v>222</v>
      </c>
      <c r="B6" s="183">
        <v>43992</v>
      </c>
      <c r="C6" s="184"/>
      <c r="D6" s="184"/>
      <c r="E6" s="184">
        <v>2367</v>
      </c>
      <c r="F6" s="184"/>
      <c r="G6" s="184"/>
      <c r="H6" s="184"/>
      <c r="I6" s="184"/>
      <c r="J6" s="184"/>
      <c r="K6" s="197"/>
    </row>
    <row r="7" spans="1:12" x14ac:dyDescent="0.25">
      <c r="A7" s="182" t="s">
        <v>223</v>
      </c>
      <c r="B7" s="183">
        <v>43992</v>
      </c>
      <c r="C7" s="184"/>
      <c r="D7" s="184"/>
      <c r="E7" s="185">
        <v>12309</v>
      </c>
      <c r="F7" s="184"/>
      <c r="G7" s="184"/>
      <c r="H7" s="184"/>
      <c r="I7" s="184"/>
      <c r="J7" s="184"/>
      <c r="K7" s="197"/>
    </row>
    <row r="8" spans="1:12" x14ac:dyDescent="0.25">
      <c r="A8" s="182" t="s">
        <v>224</v>
      </c>
      <c r="B8" s="183">
        <v>43992</v>
      </c>
      <c r="C8" s="184"/>
      <c r="D8" s="184">
        <v>15320</v>
      </c>
      <c r="E8" s="185"/>
      <c r="F8" s="184"/>
      <c r="G8" s="184"/>
      <c r="H8" s="184"/>
      <c r="I8" s="184"/>
      <c r="J8" s="184"/>
      <c r="K8" s="197"/>
    </row>
    <row r="9" spans="1:12" x14ac:dyDescent="0.25">
      <c r="A9" s="195" t="s">
        <v>279</v>
      </c>
      <c r="B9" s="269">
        <v>44020</v>
      </c>
      <c r="C9" s="184"/>
      <c r="D9" s="209">
        <v>11280</v>
      </c>
      <c r="E9" s="185"/>
      <c r="F9" s="184"/>
      <c r="G9" s="184"/>
      <c r="H9" s="184"/>
      <c r="I9" s="184"/>
      <c r="J9" s="184"/>
      <c r="K9" s="197"/>
    </row>
    <row r="10" spans="1:12" x14ac:dyDescent="0.25">
      <c r="A10" s="195" t="s">
        <v>262</v>
      </c>
      <c r="B10" s="269">
        <v>44020</v>
      </c>
      <c r="C10" s="184"/>
      <c r="D10" s="187"/>
      <c r="E10" s="209">
        <v>4016</v>
      </c>
      <c r="F10" s="184"/>
      <c r="G10" s="184"/>
      <c r="H10" s="184"/>
      <c r="I10" s="184"/>
      <c r="J10" s="184"/>
      <c r="K10" s="197"/>
    </row>
    <row r="11" spans="1:12" x14ac:dyDescent="0.25">
      <c r="A11" s="223" t="s">
        <v>252</v>
      </c>
      <c r="B11" s="183">
        <v>44006</v>
      </c>
      <c r="C11" s="184"/>
      <c r="D11" s="187"/>
      <c r="E11" s="206">
        <v>5400</v>
      </c>
      <c r="F11" s="184"/>
      <c r="G11" s="184"/>
      <c r="H11" s="184"/>
      <c r="I11" s="184"/>
      <c r="J11" s="184"/>
      <c r="K11" s="197"/>
    </row>
    <row r="12" spans="1:12" x14ac:dyDescent="0.25">
      <c r="A12" s="195" t="s">
        <v>253</v>
      </c>
      <c r="B12" s="269">
        <v>44020</v>
      </c>
      <c r="C12" s="184"/>
      <c r="D12" s="187" t="s">
        <v>30</v>
      </c>
      <c r="E12" s="209">
        <v>17150</v>
      </c>
      <c r="F12" s="184"/>
      <c r="G12" s="184"/>
      <c r="H12" s="184"/>
      <c r="I12" s="184"/>
      <c r="J12" s="184"/>
      <c r="K12" s="197"/>
    </row>
    <row r="13" spans="1:12" x14ac:dyDescent="0.25">
      <c r="A13" s="195" t="s">
        <v>264</v>
      </c>
      <c r="B13" s="186"/>
      <c r="C13" s="184"/>
      <c r="D13" s="187"/>
      <c r="E13" s="209">
        <v>14843</v>
      </c>
      <c r="F13" s="184"/>
      <c r="G13" s="184"/>
      <c r="H13" s="184"/>
      <c r="I13" s="184"/>
      <c r="J13" s="184"/>
      <c r="K13" s="197"/>
    </row>
    <row r="14" spans="1:12" x14ac:dyDescent="0.25">
      <c r="A14" s="195" t="s">
        <v>30</v>
      </c>
      <c r="B14" s="186"/>
      <c r="C14" s="184"/>
      <c r="D14" s="187"/>
      <c r="E14" s="187"/>
      <c r="F14" s="184"/>
      <c r="G14" s="184"/>
      <c r="H14" s="184"/>
      <c r="I14" s="184"/>
      <c r="J14" s="184"/>
      <c r="K14" s="197"/>
    </row>
    <row r="15" spans="1:12" x14ac:dyDescent="0.25">
      <c r="A15" s="196" t="s">
        <v>231</v>
      </c>
      <c r="B15" s="208" t="s">
        <v>30</v>
      </c>
      <c r="C15" s="184"/>
      <c r="D15" s="184"/>
      <c r="E15" s="184"/>
      <c r="F15" s="184"/>
      <c r="G15" s="184"/>
      <c r="H15" s="184"/>
      <c r="I15" s="185" t="s">
        <v>30</v>
      </c>
      <c r="J15" s="185"/>
      <c r="K15" s="197"/>
    </row>
    <row r="16" spans="1:12" x14ac:dyDescent="0.25">
      <c r="A16" s="195" t="s">
        <v>232</v>
      </c>
      <c r="B16" s="183">
        <v>44006</v>
      </c>
      <c r="C16" s="184"/>
      <c r="D16" s="184"/>
      <c r="E16" s="184"/>
      <c r="F16" s="184"/>
      <c r="G16" s="184"/>
      <c r="H16" s="184"/>
      <c r="I16" s="185">
        <v>74862</v>
      </c>
      <c r="J16" s="185"/>
      <c r="K16" s="197"/>
      <c r="L16" t="s">
        <v>30</v>
      </c>
    </row>
    <row r="17" spans="1:12" x14ac:dyDescent="0.25">
      <c r="A17" s="182"/>
      <c r="B17" s="186"/>
      <c r="C17" s="184"/>
      <c r="D17" s="184"/>
      <c r="E17" s="184"/>
      <c r="F17" s="184"/>
      <c r="G17" s="184"/>
      <c r="H17" s="184"/>
      <c r="I17" s="185"/>
      <c r="J17" s="185"/>
      <c r="K17" s="197"/>
    </row>
    <row r="18" spans="1:12" x14ac:dyDescent="0.25">
      <c r="A18" s="196" t="s">
        <v>131</v>
      </c>
      <c r="B18" s="183" t="s">
        <v>30</v>
      </c>
      <c r="C18" s="184" t="s">
        <v>30</v>
      </c>
      <c r="D18" s="184"/>
      <c r="E18" s="184"/>
      <c r="F18" s="184"/>
      <c r="G18" s="184"/>
      <c r="H18" s="184"/>
      <c r="I18" s="184"/>
      <c r="J18" s="184"/>
      <c r="K18" s="197"/>
    </row>
    <row r="19" spans="1:12" x14ac:dyDescent="0.25">
      <c r="A19" s="182" t="s">
        <v>225</v>
      </c>
      <c r="B19" s="183">
        <v>43992</v>
      </c>
      <c r="C19" s="184">
        <v>34687.599999999999</v>
      </c>
      <c r="D19" s="184"/>
      <c r="E19" s="184"/>
      <c r="F19" s="184"/>
      <c r="G19" s="224"/>
      <c r="H19" s="184"/>
      <c r="I19" s="184"/>
      <c r="J19" s="184"/>
      <c r="K19" s="197"/>
    </row>
    <row r="20" spans="1:12" x14ac:dyDescent="0.25">
      <c r="A20" s="195" t="s">
        <v>274</v>
      </c>
      <c r="B20" s="183">
        <v>43992</v>
      </c>
      <c r="C20" s="185">
        <v>43002.18</v>
      </c>
      <c r="D20" s="184"/>
      <c r="E20" s="184"/>
      <c r="F20" s="184"/>
      <c r="G20" s="184"/>
      <c r="H20" s="184"/>
      <c r="I20" s="184"/>
      <c r="J20" s="184"/>
      <c r="K20" s="197"/>
    </row>
    <row r="21" spans="1:12" x14ac:dyDescent="0.25">
      <c r="A21" s="195" t="s">
        <v>235</v>
      </c>
      <c r="B21" s="186"/>
      <c r="C21" s="187">
        <v>6000</v>
      </c>
      <c r="D21" s="184"/>
      <c r="E21" s="184"/>
      <c r="F21" s="184"/>
      <c r="G21" s="184"/>
      <c r="H21" s="184"/>
      <c r="I21" s="184"/>
      <c r="J21" s="184"/>
      <c r="K21" s="197"/>
    </row>
    <row r="22" spans="1:12" x14ac:dyDescent="0.25">
      <c r="A22" s="195"/>
      <c r="B22" s="186"/>
      <c r="C22" s="187"/>
      <c r="D22" s="184"/>
      <c r="E22" s="184"/>
      <c r="F22" s="184"/>
      <c r="G22" s="184"/>
      <c r="H22" s="184"/>
      <c r="I22" s="184"/>
      <c r="J22" s="184"/>
      <c r="K22" s="197"/>
    </row>
    <row r="23" spans="1:12" x14ac:dyDescent="0.25">
      <c r="A23" s="196" t="s">
        <v>233</v>
      </c>
      <c r="B23" s="186"/>
      <c r="C23" s="184"/>
      <c r="D23" s="184"/>
      <c r="E23" s="184"/>
      <c r="F23" s="184"/>
      <c r="G23" s="184"/>
      <c r="H23" s="184"/>
      <c r="I23" s="184"/>
      <c r="J23" s="184"/>
      <c r="K23" s="197" t="s">
        <v>30</v>
      </c>
    </row>
    <row r="24" spans="1:12" x14ac:dyDescent="0.25">
      <c r="A24" s="195" t="s">
        <v>202</v>
      </c>
      <c r="B24" s="183">
        <v>44006</v>
      </c>
      <c r="C24" s="184"/>
      <c r="D24" s="184"/>
      <c r="E24" s="184"/>
      <c r="F24" s="184"/>
      <c r="G24" s="184"/>
      <c r="H24" s="184"/>
      <c r="I24" s="184"/>
      <c r="J24" s="184"/>
      <c r="K24" s="197">
        <v>9510.23</v>
      </c>
      <c r="L24" t="s">
        <v>261</v>
      </c>
    </row>
    <row r="25" spans="1:12" x14ac:dyDescent="0.25">
      <c r="A25" s="195" t="s">
        <v>203</v>
      </c>
      <c r="B25" s="183">
        <v>44006</v>
      </c>
      <c r="C25" s="184"/>
      <c r="D25" s="184"/>
      <c r="E25" s="184"/>
      <c r="F25" s="184"/>
      <c r="G25" s="184"/>
      <c r="H25" s="184"/>
      <c r="I25" s="184"/>
      <c r="J25" s="184"/>
      <c r="K25" s="197">
        <v>8048.65</v>
      </c>
      <c r="L25" t="s">
        <v>261</v>
      </c>
    </row>
    <row r="26" spans="1:12" x14ac:dyDescent="0.25">
      <c r="A26" s="182"/>
      <c r="B26" s="186"/>
      <c r="C26" s="184"/>
      <c r="D26" s="184"/>
      <c r="E26" s="184"/>
      <c r="F26" s="184"/>
      <c r="G26" s="184"/>
      <c r="H26" s="184"/>
      <c r="I26" s="184"/>
      <c r="J26" s="184"/>
      <c r="K26" s="197"/>
    </row>
    <row r="27" spans="1:12" x14ac:dyDescent="0.25">
      <c r="A27" s="196" t="s">
        <v>106</v>
      </c>
      <c r="B27" s="186"/>
      <c r="C27" s="184"/>
      <c r="D27" s="184"/>
      <c r="E27" s="184"/>
      <c r="F27" s="184"/>
      <c r="G27" s="184"/>
      <c r="H27" s="184"/>
      <c r="I27" s="184"/>
      <c r="J27" s="187" t="s">
        <v>30</v>
      </c>
      <c r="K27" s="197"/>
    </row>
    <row r="28" spans="1:12" x14ac:dyDescent="0.25">
      <c r="A28" s="195" t="s">
        <v>239</v>
      </c>
      <c r="B28" s="183">
        <v>44006</v>
      </c>
      <c r="C28" s="184"/>
      <c r="D28" s="184"/>
      <c r="E28" s="184"/>
      <c r="F28" s="184"/>
      <c r="G28" s="184"/>
      <c r="H28" s="184"/>
      <c r="I28" s="184"/>
      <c r="J28" s="185">
        <v>4796</v>
      </c>
      <c r="K28" s="197"/>
    </row>
    <row r="29" spans="1:12" x14ac:dyDescent="0.25">
      <c r="A29" s="195" t="s">
        <v>226</v>
      </c>
      <c r="B29" s="183">
        <v>44006</v>
      </c>
      <c r="C29" s="184"/>
      <c r="D29" s="184"/>
      <c r="E29" s="184"/>
      <c r="F29" s="184"/>
      <c r="G29" s="184"/>
      <c r="H29" s="184"/>
      <c r="I29" s="184"/>
      <c r="J29" s="185">
        <v>4500</v>
      </c>
      <c r="K29" s="197"/>
    </row>
    <row r="30" spans="1:12" x14ac:dyDescent="0.25">
      <c r="A30" s="195" t="s">
        <v>254</v>
      </c>
      <c r="B30" s="186"/>
      <c r="C30" s="184" t="s">
        <v>30</v>
      </c>
      <c r="D30" s="184"/>
      <c r="E30" s="184"/>
      <c r="F30" s="184"/>
      <c r="G30" s="184"/>
      <c r="H30" s="184"/>
      <c r="I30" s="184"/>
      <c r="J30" s="187">
        <f>(170-50)*300</f>
        <v>36000</v>
      </c>
      <c r="K30" s="197"/>
    </row>
    <row r="31" spans="1:12" x14ac:dyDescent="0.25">
      <c r="A31" s="195"/>
      <c r="B31" s="186"/>
      <c r="C31" s="184"/>
      <c r="D31" s="184"/>
      <c r="E31" s="184"/>
      <c r="F31" s="184"/>
      <c r="G31" s="184"/>
      <c r="H31" s="184"/>
      <c r="I31" s="184"/>
      <c r="J31" s="184"/>
      <c r="K31" s="197"/>
    </row>
    <row r="32" spans="1:12" x14ac:dyDescent="0.25">
      <c r="A32" s="196" t="s">
        <v>227</v>
      </c>
      <c r="B32" s="183" t="s">
        <v>30</v>
      </c>
      <c r="C32" s="184"/>
      <c r="D32" s="184"/>
      <c r="E32" s="184"/>
      <c r="F32" s="184"/>
      <c r="G32" s="184"/>
      <c r="H32" s="184" t="s">
        <v>30</v>
      </c>
      <c r="I32" s="184"/>
      <c r="J32" s="184"/>
      <c r="K32" s="197"/>
    </row>
    <row r="33" spans="1:11" x14ac:dyDescent="0.25">
      <c r="A33" s="182" t="s">
        <v>154</v>
      </c>
      <c r="B33" s="183">
        <v>43992</v>
      </c>
      <c r="C33" s="184"/>
      <c r="D33" s="184"/>
      <c r="E33" s="184"/>
      <c r="F33" s="184"/>
      <c r="G33" s="184"/>
      <c r="H33" s="184">
        <v>3320</v>
      </c>
      <c r="I33" s="184"/>
      <c r="J33" s="184"/>
      <c r="K33" s="197"/>
    </row>
    <row r="34" spans="1:11" x14ac:dyDescent="0.25">
      <c r="A34" s="195" t="s">
        <v>164</v>
      </c>
      <c r="B34" s="186"/>
      <c r="C34" s="184"/>
      <c r="D34" s="184"/>
      <c r="E34" s="184"/>
      <c r="F34" s="184"/>
      <c r="G34" s="184"/>
      <c r="H34" s="187">
        <v>9350</v>
      </c>
      <c r="I34" s="184"/>
      <c r="J34" s="184"/>
      <c r="K34" s="197"/>
    </row>
    <row r="35" spans="1:11" x14ac:dyDescent="0.25">
      <c r="A35" s="182"/>
      <c r="B35" s="186"/>
      <c r="C35" s="184"/>
      <c r="D35" s="184"/>
      <c r="E35" s="184"/>
      <c r="F35" s="184"/>
      <c r="G35" s="184"/>
      <c r="H35" s="187"/>
      <c r="I35" s="184"/>
      <c r="J35" s="184"/>
      <c r="K35" s="197"/>
    </row>
    <row r="36" spans="1:11" x14ac:dyDescent="0.25">
      <c r="A36" s="196" t="s">
        <v>228</v>
      </c>
      <c r="B36" s="183">
        <v>43992</v>
      </c>
      <c r="C36" s="184"/>
      <c r="D36" s="184"/>
      <c r="E36" s="184"/>
      <c r="F36" s="187">
        <v>50000</v>
      </c>
      <c r="G36" s="184"/>
      <c r="H36" s="184"/>
      <c r="I36" s="184"/>
      <c r="J36" s="184"/>
      <c r="K36" s="197"/>
    </row>
    <row r="37" spans="1:11" x14ac:dyDescent="0.25">
      <c r="A37" s="182" t="s">
        <v>229</v>
      </c>
      <c r="B37" s="186"/>
      <c r="C37" s="184"/>
      <c r="D37" s="184"/>
      <c r="E37" s="184"/>
      <c r="F37" s="184"/>
      <c r="G37" s="184"/>
      <c r="H37" s="184"/>
      <c r="I37" s="184"/>
      <c r="J37" s="184"/>
      <c r="K37" s="197"/>
    </row>
    <row r="38" spans="1:11" x14ac:dyDescent="0.25">
      <c r="A38" s="182" t="s">
        <v>157</v>
      </c>
      <c r="B38" s="186"/>
      <c r="C38" s="184"/>
      <c r="D38" s="184"/>
      <c r="E38" s="184"/>
      <c r="F38" s="184"/>
      <c r="G38" s="184"/>
      <c r="H38" s="184"/>
      <c r="I38" s="184"/>
      <c r="J38" s="184"/>
      <c r="K38" s="197"/>
    </row>
    <row r="39" spans="1:11" x14ac:dyDescent="0.25">
      <c r="A39" s="182" t="s">
        <v>158</v>
      </c>
      <c r="B39" s="186"/>
      <c r="C39" s="184"/>
      <c r="D39" s="184"/>
      <c r="E39" s="184"/>
      <c r="F39" s="184"/>
      <c r="G39" s="184"/>
      <c r="H39" s="184"/>
      <c r="I39" s="184"/>
      <c r="J39" s="184"/>
      <c r="K39" s="197"/>
    </row>
    <row r="40" spans="1:11" x14ac:dyDescent="0.25">
      <c r="A40" s="182" t="s">
        <v>159</v>
      </c>
      <c r="B40" s="186"/>
      <c r="C40" s="184"/>
      <c r="D40" s="184"/>
      <c r="E40" s="184"/>
      <c r="F40" s="184"/>
      <c r="G40" s="184"/>
      <c r="H40" s="184"/>
      <c r="I40" s="184"/>
      <c r="J40" s="184"/>
      <c r="K40" s="197"/>
    </row>
    <row r="41" spans="1:11" x14ac:dyDescent="0.25">
      <c r="A41" s="182" t="s">
        <v>160</v>
      </c>
      <c r="B41" s="186"/>
      <c r="C41" s="184"/>
      <c r="D41" s="184"/>
      <c r="E41" s="184"/>
      <c r="F41" s="184"/>
      <c r="G41" s="184"/>
      <c r="H41" s="184"/>
      <c r="I41" s="184"/>
      <c r="J41" s="184"/>
      <c r="K41" s="197"/>
    </row>
    <row r="42" spans="1:11" x14ac:dyDescent="0.25">
      <c r="A42" s="182" t="s">
        <v>161</v>
      </c>
      <c r="B42" s="186"/>
      <c r="C42" s="184"/>
      <c r="D42" s="184"/>
      <c r="E42" s="184"/>
      <c r="F42" s="184"/>
      <c r="G42" s="184"/>
      <c r="H42" s="184"/>
      <c r="I42" s="184"/>
      <c r="J42" s="184"/>
      <c r="K42" s="197"/>
    </row>
    <row r="43" spans="1:11" x14ac:dyDescent="0.25">
      <c r="A43" s="182" t="s">
        <v>162</v>
      </c>
      <c r="B43" s="183" t="s">
        <v>30</v>
      </c>
      <c r="C43" s="184"/>
      <c r="D43" s="184"/>
      <c r="E43" s="184"/>
      <c r="F43" s="187" t="s">
        <v>30</v>
      </c>
      <c r="G43" s="184"/>
      <c r="H43" s="184"/>
      <c r="I43" s="184"/>
      <c r="J43" s="184"/>
      <c r="K43" s="197"/>
    </row>
    <row r="44" spans="1:11" x14ac:dyDescent="0.25">
      <c r="A44" s="182" t="s">
        <v>163</v>
      </c>
      <c r="B44" s="183"/>
      <c r="C44" s="184"/>
      <c r="D44" s="184"/>
      <c r="E44" s="184"/>
      <c r="F44" s="187"/>
      <c r="G44" s="184"/>
      <c r="H44" s="184"/>
      <c r="I44" s="184"/>
      <c r="J44" s="184"/>
      <c r="K44" s="197"/>
    </row>
    <row r="45" spans="1:11" x14ac:dyDescent="0.25">
      <c r="A45" s="182"/>
      <c r="B45" s="186"/>
      <c r="C45" s="184"/>
      <c r="D45" s="184"/>
      <c r="E45" s="184"/>
      <c r="F45" s="184"/>
      <c r="G45" s="184"/>
      <c r="H45" s="184"/>
      <c r="I45" s="184"/>
      <c r="J45" s="184"/>
      <c r="K45" s="197"/>
    </row>
    <row r="46" spans="1:11" x14ac:dyDescent="0.25">
      <c r="A46" s="182" t="s">
        <v>234</v>
      </c>
      <c r="B46" s="186"/>
      <c r="C46" s="184"/>
      <c r="D46" s="184"/>
      <c r="E46" s="184"/>
      <c r="F46" s="184"/>
      <c r="G46" s="184"/>
      <c r="H46" s="184"/>
      <c r="I46" s="184"/>
      <c r="J46" s="184"/>
      <c r="K46" s="197"/>
    </row>
    <row r="47" spans="1:11" x14ac:dyDescent="0.25">
      <c r="A47" s="182" t="s">
        <v>155</v>
      </c>
      <c r="B47" s="186"/>
      <c r="C47" s="184"/>
      <c r="D47" s="184"/>
      <c r="E47" s="184"/>
      <c r="F47" s="184"/>
      <c r="G47" s="184"/>
      <c r="H47" s="184"/>
      <c r="I47" s="184"/>
      <c r="J47" s="184"/>
      <c r="K47" s="197"/>
    </row>
    <row r="48" spans="1:11" x14ac:dyDescent="0.25">
      <c r="A48" s="182"/>
      <c r="B48" s="186"/>
      <c r="C48" s="184"/>
      <c r="D48" s="184"/>
      <c r="E48" s="184"/>
      <c r="F48" s="184"/>
      <c r="G48" s="187" t="s">
        <v>30</v>
      </c>
      <c r="H48" s="184"/>
      <c r="I48" s="184" t="s">
        <v>30</v>
      </c>
      <c r="J48" s="184"/>
      <c r="K48" s="197"/>
    </row>
    <row r="49" spans="1:12" x14ac:dyDescent="0.25">
      <c r="A49" s="195" t="s">
        <v>244</v>
      </c>
      <c r="B49" s="186"/>
      <c r="C49" s="184"/>
      <c r="D49" s="184"/>
      <c r="E49" s="184"/>
      <c r="F49" s="184"/>
      <c r="G49" s="187">
        <v>11348.78</v>
      </c>
      <c r="H49" s="184"/>
      <c r="I49" s="184"/>
      <c r="J49" s="184"/>
      <c r="K49" s="197"/>
    </row>
    <row r="50" spans="1:12" x14ac:dyDescent="0.25">
      <c r="A50" s="195"/>
      <c r="B50" s="186"/>
      <c r="C50" s="184"/>
      <c r="D50" s="184"/>
      <c r="E50" s="184"/>
      <c r="F50" s="184"/>
      <c r="G50" s="187"/>
      <c r="H50" s="184"/>
      <c r="I50" s="184"/>
      <c r="J50" s="184"/>
      <c r="K50" s="197"/>
    </row>
    <row r="51" spans="1:12" x14ac:dyDescent="0.25">
      <c r="A51" s="195" t="s">
        <v>166</v>
      </c>
      <c r="B51" s="186"/>
      <c r="C51" s="184"/>
      <c r="D51" s="184"/>
      <c r="E51" s="184"/>
      <c r="F51" s="184"/>
      <c r="G51" s="187"/>
      <c r="H51" s="184"/>
      <c r="I51" s="184"/>
      <c r="J51" s="184"/>
      <c r="K51" s="210"/>
    </row>
    <row r="52" spans="1:12" x14ac:dyDescent="0.25">
      <c r="A52" s="195" t="s">
        <v>255</v>
      </c>
      <c r="B52" s="186"/>
      <c r="C52" s="184"/>
      <c r="D52" s="184"/>
      <c r="E52" s="184"/>
      <c r="F52" s="184"/>
      <c r="G52" s="187"/>
      <c r="H52" s="184"/>
      <c r="I52" s="184"/>
      <c r="J52" s="184"/>
      <c r="K52" s="211">
        <v>12318.22</v>
      </c>
      <c r="L52" t="s">
        <v>266</v>
      </c>
    </row>
    <row r="53" spans="1:12" x14ac:dyDescent="0.25">
      <c r="A53" s="195" t="s">
        <v>256</v>
      </c>
      <c r="B53" s="186"/>
      <c r="C53" s="184"/>
      <c r="D53" s="184"/>
      <c r="E53" s="184"/>
      <c r="F53" s="184"/>
      <c r="G53" s="187"/>
      <c r="H53" s="184"/>
      <c r="I53" s="184"/>
      <c r="J53" s="184"/>
      <c r="K53" s="211">
        <v>15544.65</v>
      </c>
      <c r="L53" t="s">
        <v>266</v>
      </c>
    </row>
    <row r="54" spans="1:12" x14ac:dyDescent="0.25">
      <c r="A54" s="195"/>
      <c r="B54" s="186"/>
      <c r="C54" s="184"/>
      <c r="D54" s="184"/>
      <c r="E54" s="184"/>
      <c r="F54" s="184"/>
      <c r="G54" s="187"/>
      <c r="H54" s="184"/>
      <c r="I54" s="184"/>
      <c r="J54" s="184"/>
      <c r="K54" s="197"/>
    </row>
    <row r="55" spans="1:12" x14ac:dyDescent="0.25">
      <c r="A55" s="195"/>
      <c r="B55" s="186"/>
      <c r="C55" s="184"/>
      <c r="D55" s="184"/>
      <c r="E55" s="184"/>
      <c r="F55" s="184"/>
      <c r="G55" s="184"/>
      <c r="H55" s="184"/>
      <c r="I55" s="184"/>
      <c r="J55" s="184"/>
      <c r="K55" s="197"/>
    </row>
    <row r="56" spans="1:12" x14ac:dyDescent="0.25">
      <c r="A56" s="212" t="s">
        <v>156</v>
      </c>
      <c r="B56" s="213"/>
      <c r="C56" s="214">
        <f>SUM(C3:C55)</f>
        <v>83689.78</v>
      </c>
      <c r="D56" s="177">
        <f t="shared" ref="D56:K56" si="0">SUM(D3:D55)</f>
        <v>26600</v>
      </c>
      <c r="E56" s="177">
        <f t="shared" si="0"/>
        <v>56085</v>
      </c>
      <c r="F56" s="177">
        <f t="shared" si="0"/>
        <v>50000</v>
      </c>
      <c r="G56" s="177">
        <f t="shared" si="0"/>
        <v>11348.78</v>
      </c>
      <c r="H56" s="177">
        <f t="shared" si="0"/>
        <v>12670</v>
      </c>
      <c r="I56" s="177">
        <f t="shared" si="0"/>
        <v>74862</v>
      </c>
      <c r="J56" s="177">
        <f t="shared" si="0"/>
        <v>45296</v>
      </c>
      <c r="K56" s="177">
        <f t="shared" si="0"/>
        <v>60421.75</v>
      </c>
    </row>
    <row r="57" spans="1:12" x14ac:dyDescent="0.25">
      <c r="A57" s="176" t="s">
        <v>180</v>
      </c>
      <c r="B57" s="180"/>
      <c r="C57" s="215">
        <f>SUM(C56:K56)</f>
        <v>420973.31</v>
      </c>
      <c r="D57" s="66"/>
      <c r="E57" s="66"/>
      <c r="F57" s="66"/>
      <c r="G57" s="66"/>
      <c r="H57" s="66"/>
      <c r="I57" s="66"/>
      <c r="J57" s="66"/>
      <c r="K57" s="198"/>
    </row>
    <row r="58" spans="1:12" x14ac:dyDescent="0.25">
      <c r="A58" s="194" t="s">
        <v>204</v>
      </c>
      <c r="B58" s="216"/>
      <c r="C58" s="217">
        <f>'O&amp;G Itemized'!E90</f>
        <v>436890</v>
      </c>
    </row>
    <row r="59" spans="1:12" x14ac:dyDescent="0.25">
      <c r="A59" s="194" t="s">
        <v>205</v>
      </c>
      <c r="B59" s="216"/>
      <c r="C59" s="217">
        <f>C58-C57</f>
        <v>15916.690000000002</v>
      </c>
    </row>
    <row r="60" spans="1:12" x14ac:dyDescent="0.25">
      <c r="A60" s="218" t="s">
        <v>30</v>
      </c>
      <c r="B60" s="219"/>
      <c r="C60" s="63"/>
    </row>
  </sheetData>
  <mergeCells count="1">
    <mergeCell ref="A1:K1"/>
  </mergeCells>
  <pageMargins left="0.7" right="0.7" top="0.75" bottom="0.75" header="0.3" footer="0.3"/>
  <pageSetup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91884-9A85-427E-8468-FE3467473174}">
  <dimension ref="A1:E28"/>
  <sheetViews>
    <sheetView workbookViewId="0">
      <selection activeCell="C14" sqref="C14"/>
    </sheetView>
  </sheetViews>
  <sheetFormatPr defaultRowHeight="15" x14ac:dyDescent="0.25"/>
  <cols>
    <col min="1" max="1" width="13.42578125" style="104" customWidth="1"/>
    <col min="2" max="2" width="11.140625" style="104" customWidth="1"/>
    <col min="3" max="3" width="11.140625" customWidth="1"/>
    <col min="4" max="4" width="14.5703125" style="104" customWidth="1"/>
  </cols>
  <sheetData>
    <row r="1" spans="1:5" x14ac:dyDescent="0.25">
      <c r="A1" s="230" t="s">
        <v>140</v>
      </c>
      <c r="B1" s="230"/>
      <c r="C1" s="230"/>
      <c r="D1" s="230"/>
    </row>
    <row r="2" spans="1:5" x14ac:dyDescent="0.25">
      <c r="A2" s="172" t="s">
        <v>97</v>
      </c>
      <c r="B2" s="172" t="s">
        <v>98</v>
      </c>
      <c r="C2" s="172" t="s">
        <v>99</v>
      </c>
      <c r="D2" s="172" t="s">
        <v>100</v>
      </c>
    </row>
    <row r="3" spans="1:5" x14ac:dyDescent="0.25">
      <c r="A3" s="172" t="s">
        <v>101</v>
      </c>
      <c r="B3" s="106">
        <v>43971</v>
      </c>
      <c r="C3" s="107">
        <v>149816</v>
      </c>
      <c r="D3" s="172"/>
    </row>
    <row r="4" spans="1:5" x14ac:dyDescent="0.25">
      <c r="A4" s="104" t="s">
        <v>187</v>
      </c>
      <c r="B4" s="105">
        <v>43990</v>
      </c>
      <c r="C4" s="108">
        <v>-46695.5</v>
      </c>
      <c r="D4" s="105">
        <v>43992</v>
      </c>
    </row>
    <row r="5" spans="1:5" x14ac:dyDescent="0.25">
      <c r="A5" s="104" t="s">
        <v>181</v>
      </c>
      <c r="B5" s="105">
        <v>43992</v>
      </c>
      <c r="C5" s="184">
        <v>34687.599999999999</v>
      </c>
      <c r="D5" s="105"/>
      <c r="E5" t="s">
        <v>276</v>
      </c>
    </row>
    <row r="6" spans="1:5" x14ac:dyDescent="0.25">
      <c r="A6" s="220" t="s">
        <v>182</v>
      </c>
      <c r="B6" s="105">
        <v>43992</v>
      </c>
      <c r="C6" s="202">
        <v>43002.18</v>
      </c>
      <c r="D6" s="105">
        <v>43992</v>
      </c>
      <c r="E6" t="s">
        <v>277</v>
      </c>
    </row>
    <row r="7" spans="1:5" x14ac:dyDescent="0.25">
      <c r="A7" s="104" t="s">
        <v>183</v>
      </c>
      <c r="B7" s="105"/>
      <c r="C7" s="108">
        <v>6000</v>
      </c>
      <c r="D7" s="105" t="s">
        <v>30</v>
      </c>
      <c r="E7" t="s">
        <v>240</v>
      </c>
    </row>
    <row r="8" spans="1:5" x14ac:dyDescent="0.25">
      <c r="B8" s="105"/>
      <c r="C8" s="108"/>
      <c r="D8" s="105"/>
    </row>
    <row r="9" spans="1:5" x14ac:dyDescent="0.25">
      <c r="B9" s="105"/>
      <c r="C9" s="108"/>
      <c r="D9" s="105"/>
    </row>
    <row r="10" spans="1:5" x14ac:dyDescent="0.25">
      <c r="C10" s="108"/>
    </row>
    <row r="11" spans="1:5" x14ac:dyDescent="0.25">
      <c r="C11" s="108"/>
    </row>
    <row r="12" spans="1:5" x14ac:dyDescent="0.25">
      <c r="A12" s="104" t="s">
        <v>134</v>
      </c>
      <c r="C12" s="108">
        <f>SUM(C3:C11)</f>
        <v>186810.28</v>
      </c>
    </row>
    <row r="14" spans="1:5" x14ac:dyDescent="0.25">
      <c r="A14" s="192" t="s">
        <v>190</v>
      </c>
      <c r="C14" s="108">
        <f>SUMIF(A3:A11,"CO#*",C3:C11)</f>
        <v>83689.78</v>
      </c>
    </row>
    <row r="19" spans="1:5" x14ac:dyDescent="0.25">
      <c r="A19" s="231" t="s">
        <v>216</v>
      </c>
      <c r="B19" s="231"/>
      <c r="C19" s="231"/>
      <c r="D19" s="231"/>
      <c r="E19" s="231"/>
    </row>
    <row r="20" spans="1:5" x14ac:dyDescent="0.25">
      <c r="A20" s="192" t="s">
        <v>217</v>
      </c>
    </row>
    <row r="21" spans="1:5" x14ac:dyDescent="0.25">
      <c r="A21" s="192" t="s">
        <v>220</v>
      </c>
    </row>
    <row r="22" spans="1:5" x14ac:dyDescent="0.25">
      <c r="A22" s="192" t="s">
        <v>210</v>
      </c>
      <c r="D22" s="192" t="s">
        <v>206</v>
      </c>
    </row>
    <row r="23" spans="1:5" x14ac:dyDescent="0.25">
      <c r="A23" s="192" t="s">
        <v>207</v>
      </c>
      <c r="D23" s="192" t="s">
        <v>219</v>
      </c>
    </row>
    <row r="24" spans="1:5" x14ac:dyDescent="0.25">
      <c r="A24" s="192" t="s">
        <v>208</v>
      </c>
      <c r="D24" s="192" t="s">
        <v>214</v>
      </c>
    </row>
    <row r="25" spans="1:5" x14ac:dyDescent="0.25">
      <c r="A25" s="192" t="s">
        <v>209</v>
      </c>
      <c r="D25" s="192" t="s">
        <v>214</v>
      </c>
    </row>
    <row r="26" spans="1:5" x14ac:dyDescent="0.25">
      <c r="A26" s="192" t="s">
        <v>211</v>
      </c>
      <c r="D26" s="192" t="s">
        <v>212</v>
      </c>
    </row>
    <row r="27" spans="1:5" x14ac:dyDescent="0.25">
      <c r="A27" s="192" t="s">
        <v>213</v>
      </c>
      <c r="D27" s="192" t="s">
        <v>212</v>
      </c>
    </row>
    <row r="28" spans="1:5" x14ac:dyDescent="0.25">
      <c r="A28" s="192" t="s">
        <v>215</v>
      </c>
      <c r="D28" s="192" t="s">
        <v>218</v>
      </c>
    </row>
  </sheetData>
  <mergeCells count="2">
    <mergeCell ref="A1:D1"/>
    <mergeCell ref="A19:E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FD37F-6DA9-4D58-A1C8-BB599F23769B}">
  <dimension ref="A1:L18"/>
  <sheetViews>
    <sheetView workbookViewId="0">
      <selection activeCell="I22" sqref="I22"/>
    </sheetView>
  </sheetViews>
  <sheetFormatPr defaultRowHeight="15" x14ac:dyDescent="0.25"/>
  <cols>
    <col min="1" max="1" width="13.42578125" style="104" customWidth="1"/>
    <col min="2" max="2" width="11.140625" style="104" customWidth="1"/>
    <col min="3" max="3" width="11.140625" customWidth="1"/>
    <col min="4" max="4" width="14.5703125" style="104" customWidth="1"/>
    <col min="12" max="12" width="11.140625" bestFit="1" customWidth="1"/>
  </cols>
  <sheetData>
    <row r="1" spans="1:12" x14ac:dyDescent="0.25">
      <c r="A1" s="230" t="s">
        <v>141</v>
      </c>
      <c r="B1" s="230"/>
      <c r="C1" s="230"/>
      <c r="D1" s="230"/>
      <c r="L1" s="190" t="s">
        <v>248</v>
      </c>
    </row>
    <row r="2" spans="1:12" x14ac:dyDescent="0.25">
      <c r="A2" s="172" t="s">
        <v>97</v>
      </c>
      <c r="B2" s="172" t="s">
        <v>98</v>
      </c>
      <c r="C2" s="172" t="s">
        <v>99</v>
      </c>
      <c r="D2" s="172" t="s">
        <v>100</v>
      </c>
      <c r="E2" s="173" t="s">
        <v>145</v>
      </c>
      <c r="L2" s="190">
        <v>44006</v>
      </c>
    </row>
    <row r="3" spans="1:12" x14ac:dyDescent="0.25">
      <c r="A3" s="172" t="s">
        <v>101</v>
      </c>
      <c r="B3" s="106" t="s">
        <v>30</v>
      </c>
      <c r="C3" s="107">
        <v>378413</v>
      </c>
      <c r="D3" s="106">
        <v>43971</v>
      </c>
      <c r="L3" s="108">
        <f>C3</f>
        <v>378413</v>
      </c>
    </row>
    <row r="4" spans="1:12" x14ac:dyDescent="0.25">
      <c r="A4" s="221" t="s">
        <v>181</v>
      </c>
      <c r="B4" s="106">
        <v>43987</v>
      </c>
      <c r="C4" s="202">
        <v>2367</v>
      </c>
      <c r="D4" s="106">
        <v>43992</v>
      </c>
      <c r="F4" t="s">
        <v>184</v>
      </c>
      <c r="K4" s="207" t="s">
        <v>181</v>
      </c>
      <c r="L4" s="108">
        <f t="shared" ref="L4:L12" si="0">C4</f>
        <v>2367</v>
      </c>
    </row>
    <row r="5" spans="1:12" x14ac:dyDescent="0.25">
      <c r="A5" s="221" t="s">
        <v>182</v>
      </c>
      <c r="B5" s="106">
        <v>43990</v>
      </c>
      <c r="C5" s="203">
        <v>12309</v>
      </c>
      <c r="D5" s="106">
        <v>43992</v>
      </c>
      <c r="F5" t="s">
        <v>185</v>
      </c>
      <c r="K5" s="207" t="s">
        <v>182</v>
      </c>
      <c r="L5" s="108">
        <f t="shared" si="0"/>
        <v>12309</v>
      </c>
    </row>
    <row r="6" spans="1:12" x14ac:dyDescent="0.25">
      <c r="A6" s="221" t="s">
        <v>183</v>
      </c>
      <c r="B6" s="106">
        <v>43990</v>
      </c>
      <c r="C6" s="202">
        <v>15320</v>
      </c>
      <c r="D6" s="106">
        <v>43992</v>
      </c>
      <c r="F6" t="s">
        <v>186</v>
      </c>
      <c r="K6" s="207" t="s">
        <v>183</v>
      </c>
      <c r="L6" s="108">
        <f t="shared" si="0"/>
        <v>15320</v>
      </c>
    </row>
    <row r="7" spans="1:12" x14ac:dyDescent="0.25">
      <c r="A7" s="221" t="s">
        <v>280</v>
      </c>
      <c r="B7" s="106">
        <v>44000</v>
      </c>
      <c r="C7" s="107">
        <v>11280</v>
      </c>
      <c r="D7" s="189"/>
      <c r="F7" t="s">
        <v>245</v>
      </c>
      <c r="L7" s="108" t="s">
        <v>30</v>
      </c>
    </row>
    <row r="8" spans="1:12" x14ac:dyDescent="0.25">
      <c r="A8" s="221" t="s">
        <v>146</v>
      </c>
      <c r="B8" s="105">
        <v>43973</v>
      </c>
      <c r="C8" s="108">
        <v>-35950</v>
      </c>
      <c r="D8" s="105">
        <v>43978</v>
      </c>
      <c r="E8" s="108">
        <v>1892</v>
      </c>
      <c r="L8" s="108">
        <f t="shared" si="0"/>
        <v>-35950</v>
      </c>
    </row>
    <row r="9" spans="1:12" x14ac:dyDescent="0.25">
      <c r="A9" s="221" t="s">
        <v>236</v>
      </c>
      <c r="B9" s="105" t="s">
        <v>30</v>
      </c>
      <c r="C9" s="108">
        <v>4016</v>
      </c>
      <c r="D9" s="105"/>
      <c r="E9" s="108"/>
      <c r="F9" t="s">
        <v>278</v>
      </c>
      <c r="L9" s="108"/>
    </row>
    <row r="10" spans="1:12" x14ac:dyDescent="0.25">
      <c r="A10" s="221" t="s">
        <v>250</v>
      </c>
      <c r="B10" s="105" t="s">
        <v>30</v>
      </c>
      <c r="C10" s="108">
        <v>5400</v>
      </c>
      <c r="D10" s="105">
        <v>44006</v>
      </c>
      <c r="E10" s="108"/>
      <c r="F10" t="s">
        <v>237</v>
      </c>
      <c r="L10" s="108"/>
    </row>
    <row r="11" spans="1:12" x14ac:dyDescent="0.25">
      <c r="A11" s="221" t="s">
        <v>251</v>
      </c>
      <c r="B11" s="105" t="s">
        <v>30</v>
      </c>
      <c r="C11" s="108">
        <v>17150</v>
      </c>
      <c r="D11" s="105"/>
      <c r="E11" s="108"/>
      <c r="F11" t="s">
        <v>238</v>
      </c>
      <c r="L11" s="108"/>
    </row>
    <row r="12" spans="1:12" x14ac:dyDescent="0.25">
      <c r="A12" s="221" t="s">
        <v>247</v>
      </c>
      <c r="B12" s="105">
        <v>44006</v>
      </c>
      <c r="C12" s="108">
        <v>-89631</v>
      </c>
      <c r="D12" s="105">
        <v>44006</v>
      </c>
      <c r="E12" s="108">
        <v>6610</v>
      </c>
      <c r="L12" s="108">
        <f t="shared" si="0"/>
        <v>-89631</v>
      </c>
    </row>
    <row r="13" spans="1:12" x14ac:dyDescent="0.25">
      <c r="A13" s="221" t="s">
        <v>263</v>
      </c>
      <c r="B13" s="105"/>
      <c r="C13" s="222">
        <v>14843</v>
      </c>
      <c r="D13" s="105"/>
      <c r="E13" s="108"/>
      <c r="F13" t="s">
        <v>265</v>
      </c>
      <c r="L13" s="108"/>
    </row>
    <row r="14" spans="1:12" x14ac:dyDescent="0.25">
      <c r="A14" s="192"/>
      <c r="B14" s="105"/>
      <c r="C14" s="108"/>
      <c r="D14" s="105"/>
      <c r="E14" s="108"/>
      <c r="L14" s="108"/>
    </row>
    <row r="15" spans="1:12" x14ac:dyDescent="0.25">
      <c r="A15" s="192"/>
      <c r="C15" s="108"/>
      <c r="E15" s="108"/>
    </row>
    <row r="16" spans="1:12" x14ac:dyDescent="0.25">
      <c r="A16" s="104" t="s">
        <v>134</v>
      </c>
      <c r="C16" s="108">
        <f>SUM(C3:C15)</f>
        <v>335517</v>
      </c>
      <c r="L16" s="108">
        <f>SUM(L3:L12)</f>
        <v>282828</v>
      </c>
    </row>
    <row r="18" spans="1:3" x14ac:dyDescent="0.25">
      <c r="A18" s="192" t="s">
        <v>190</v>
      </c>
      <c r="C18" s="108">
        <f>SUMIF(A3:A15,"CO#*",C3:C15)</f>
        <v>82685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03F62-25D2-40D8-809F-D19D135A0619}">
  <dimension ref="A1:E17"/>
  <sheetViews>
    <sheetView workbookViewId="0">
      <selection activeCell="D9" sqref="D9"/>
    </sheetView>
  </sheetViews>
  <sheetFormatPr defaultRowHeight="15" x14ac:dyDescent="0.25"/>
  <cols>
    <col min="1" max="1" width="13.42578125" style="104" customWidth="1"/>
    <col min="2" max="2" width="11.140625" style="104" customWidth="1"/>
    <col min="3" max="3" width="11.140625" customWidth="1"/>
    <col min="4" max="4" width="14.5703125" style="104" customWidth="1"/>
  </cols>
  <sheetData>
    <row r="1" spans="1:5" x14ac:dyDescent="0.25">
      <c r="A1" s="230" t="s">
        <v>142</v>
      </c>
      <c r="B1" s="230"/>
      <c r="C1" s="230"/>
      <c r="D1" s="230"/>
    </row>
    <row r="2" spans="1:5" x14ac:dyDescent="0.25">
      <c r="A2" s="172" t="s">
        <v>97</v>
      </c>
      <c r="B2" s="172" t="s">
        <v>98</v>
      </c>
      <c r="C2" s="172" t="s">
        <v>99</v>
      </c>
      <c r="D2" s="172" t="s">
        <v>100</v>
      </c>
    </row>
    <row r="3" spans="1:5" x14ac:dyDescent="0.25">
      <c r="A3" s="172" t="s">
        <v>101</v>
      </c>
      <c r="B3" s="106" t="s">
        <v>147</v>
      </c>
      <c r="C3" s="107">
        <v>306700</v>
      </c>
      <c r="D3" s="106">
        <v>43971</v>
      </c>
    </row>
    <row r="4" spans="1:5" x14ac:dyDescent="0.25">
      <c r="A4" s="104" t="s">
        <v>181</v>
      </c>
      <c r="B4" s="105">
        <v>44004</v>
      </c>
      <c r="C4" s="108">
        <v>4796</v>
      </c>
      <c r="D4" s="105">
        <v>44006</v>
      </c>
      <c r="E4" t="s">
        <v>241</v>
      </c>
    </row>
    <row r="5" spans="1:5" x14ac:dyDescent="0.25">
      <c r="A5" s="104" t="s">
        <v>182</v>
      </c>
      <c r="B5" s="105">
        <v>44004</v>
      </c>
      <c r="C5" s="108">
        <v>4500</v>
      </c>
      <c r="D5" s="105">
        <v>44006</v>
      </c>
      <c r="E5" t="s">
        <v>242</v>
      </c>
    </row>
    <row r="6" spans="1:5" x14ac:dyDescent="0.25">
      <c r="A6" s="104" t="s">
        <v>183</v>
      </c>
      <c r="B6" s="105"/>
      <c r="C6" s="222"/>
      <c r="D6" s="105"/>
      <c r="E6" t="s">
        <v>243</v>
      </c>
    </row>
    <row r="7" spans="1:5" x14ac:dyDescent="0.25">
      <c r="B7" s="105"/>
      <c r="C7" s="108"/>
      <c r="D7" s="105"/>
    </row>
    <row r="8" spans="1:5" x14ac:dyDescent="0.25">
      <c r="B8" s="105"/>
      <c r="C8" s="108"/>
      <c r="D8" s="105"/>
    </row>
    <row r="9" spans="1:5" x14ac:dyDescent="0.25">
      <c r="C9" s="108"/>
    </row>
    <row r="10" spans="1:5" x14ac:dyDescent="0.25">
      <c r="C10" s="108"/>
    </row>
    <row r="11" spans="1:5" x14ac:dyDescent="0.25">
      <c r="A11" s="104" t="s">
        <v>134</v>
      </c>
      <c r="C11" s="108">
        <f>SUM(C3:C10)</f>
        <v>315996</v>
      </c>
    </row>
    <row r="13" spans="1:5" x14ac:dyDescent="0.25">
      <c r="A13" s="104" t="s">
        <v>190</v>
      </c>
      <c r="C13">
        <f>SUMIF(A3:A10,"CO#*",C3:C10)</f>
        <v>9296</v>
      </c>
    </row>
    <row r="17" spans="1:1" x14ac:dyDescent="0.25">
      <c r="A17" s="192" t="s">
        <v>246</v>
      </c>
    </row>
  </sheetData>
  <mergeCells count="1"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71099-2431-416C-98AF-AD7271AF8801}">
  <dimension ref="A1:D20"/>
  <sheetViews>
    <sheetView workbookViewId="0">
      <selection activeCell="B3" sqref="B3"/>
    </sheetView>
  </sheetViews>
  <sheetFormatPr defaultRowHeight="15" x14ac:dyDescent="0.25"/>
  <cols>
    <col min="1" max="1" width="13.42578125" style="104" customWidth="1"/>
    <col min="2" max="2" width="16.85546875" style="104" customWidth="1"/>
    <col min="3" max="3" width="11.140625" customWidth="1"/>
    <col min="4" max="4" width="14.5703125" style="104" customWidth="1"/>
  </cols>
  <sheetData>
    <row r="1" spans="1:4" x14ac:dyDescent="0.25">
      <c r="A1" s="230" t="s">
        <v>143</v>
      </c>
      <c r="B1" s="230"/>
      <c r="C1" s="230"/>
      <c r="D1" s="230"/>
    </row>
    <row r="2" spans="1:4" x14ac:dyDescent="0.25">
      <c r="A2" s="172" t="s">
        <v>97</v>
      </c>
      <c r="B2" s="172" t="s">
        <v>98</v>
      </c>
      <c r="C2" s="172" t="s">
        <v>99</v>
      </c>
      <c r="D2" s="172" t="s">
        <v>100</v>
      </c>
    </row>
    <row r="3" spans="1:4" x14ac:dyDescent="0.25">
      <c r="A3" s="172" t="s">
        <v>101</v>
      </c>
      <c r="B3" s="106" t="s">
        <v>30</v>
      </c>
      <c r="C3" s="107">
        <v>74862</v>
      </c>
      <c r="D3" s="172"/>
    </row>
    <row r="4" spans="1:4" x14ac:dyDescent="0.25">
      <c r="B4" s="105"/>
      <c r="C4" s="108"/>
      <c r="D4" s="105"/>
    </row>
    <row r="5" spans="1:4" x14ac:dyDescent="0.25">
      <c r="B5" s="105"/>
      <c r="C5" s="108"/>
      <c r="D5" s="105"/>
    </row>
    <row r="6" spans="1:4" x14ac:dyDescent="0.25">
      <c r="B6" s="105"/>
      <c r="C6" s="108"/>
      <c r="D6" s="105"/>
    </row>
    <row r="7" spans="1:4" x14ac:dyDescent="0.25">
      <c r="B7" s="105"/>
      <c r="C7" s="108"/>
      <c r="D7" s="105"/>
    </row>
    <row r="8" spans="1:4" x14ac:dyDescent="0.25">
      <c r="B8" s="105"/>
      <c r="C8" s="108"/>
      <c r="D8" s="105"/>
    </row>
    <row r="9" spans="1:4" x14ac:dyDescent="0.25">
      <c r="C9" s="108"/>
    </row>
    <row r="10" spans="1:4" x14ac:dyDescent="0.25">
      <c r="C10" s="108"/>
    </row>
    <row r="11" spans="1:4" x14ac:dyDescent="0.25">
      <c r="A11" s="104" t="s">
        <v>134</v>
      </c>
      <c r="C11" s="108">
        <f>SUM(C3:C10)</f>
        <v>74862</v>
      </c>
    </row>
    <row r="13" spans="1:4" x14ac:dyDescent="0.25">
      <c r="A13" s="104" t="s">
        <v>192</v>
      </c>
      <c r="C13" t="s">
        <v>193</v>
      </c>
    </row>
    <row r="14" spans="1:4" x14ac:dyDescent="0.25">
      <c r="A14" s="192" t="s">
        <v>191</v>
      </c>
    </row>
    <row r="15" spans="1:4" x14ac:dyDescent="0.25">
      <c r="A15" s="104" t="s">
        <v>194</v>
      </c>
      <c r="C15" s="104">
        <v>8</v>
      </c>
    </row>
    <row r="16" spans="1:4" x14ac:dyDescent="0.25">
      <c r="A16" s="192" t="s">
        <v>195</v>
      </c>
      <c r="C16" s="104">
        <v>21</v>
      </c>
    </row>
    <row r="17" spans="1:3" x14ac:dyDescent="0.25">
      <c r="A17" s="192" t="s">
        <v>196</v>
      </c>
      <c r="C17" s="104">
        <v>19</v>
      </c>
    </row>
    <row r="18" spans="1:3" x14ac:dyDescent="0.25">
      <c r="A18" s="192" t="s">
        <v>197</v>
      </c>
      <c r="C18" s="104">
        <v>21</v>
      </c>
    </row>
    <row r="20" spans="1:3" x14ac:dyDescent="0.25">
      <c r="A20" s="192" t="s">
        <v>198</v>
      </c>
    </row>
  </sheetData>
  <mergeCells count="1">
    <mergeCell ref="A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BE1E9-F9A8-429B-92F4-E065F99E0FB5}">
  <dimension ref="A1:G11"/>
  <sheetViews>
    <sheetView workbookViewId="0">
      <selection activeCell="G4" sqref="G4"/>
    </sheetView>
  </sheetViews>
  <sheetFormatPr defaultRowHeight="15" x14ac:dyDescent="0.25"/>
  <cols>
    <col min="1" max="1" width="13.42578125" style="104" customWidth="1"/>
    <col min="2" max="2" width="11.140625" style="104" customWidth="1"/>
    <col min="3" max="3" width="11.140625" customWidth="1"/>
    <col min="4" max="4" width="14.5703125" style="104" customWidth="1"/>
    <col min="6" max="6" width="9.7109375" bestFit="1" customWidth="1"/>
  </cols>
  <sheetData>
    <row r="1" spans="1:7" x14ac:dyDescent="0.25">
      <c r="A1" s="230" t="s">
        <v>144</v>
      </c>
      <c r="B1" s="230"/>
      <c r="C1" s="230"/>
      <c r="D1" s="230"/>
    </row>
    <row r="2" spans="1:7" x14ac:dyDescent="0.25">
      <c r="A2" s="172" t="s">
        <v>97</v>
      </c>
      <c r="B2" s="172" t="s">
        <v>98</v>
      </c>
      <c r="C2" s="172" t="s">
        <v>99</v>
      </c>
      <c r="D2" s="172" t="s">
        <v>100</v>
      </c>
      <c r="E2" s="230" t="s">
        <v>257</v>
      </c>
      <c r="F2" s="230"/>
    </row>
    <row r="3" spans="1:7" x14ac:dyDescent="0.25">
      <c r="A3" s="172" t="s">
        <v>101</v>
      </c>
      <c r="B3" s="106">
        <v>43971</v>
      </c>
      <c r="C3" s="107">
        <v>63800</v>
      </c>
      <c r="D3" s="106">
        <v>43971</v>
      </c>
      <c r="E3" t="s">
        <v>258</v>
      </c>
      <c r="F3" s="190">
        <v>44007</v>
      </c>
      <c r="G3" t="s">
        <v>259</v>
      </c>
    </row>
    <row r="4" spans="1:7" x14ac:dyDescent="0.25">
      <c r="B4" s="105"/>
      <c r="C4" s="108"/>
      <c r="D4" s="105"/>
    </row>
    <row r="5" spans="1:7" x14ac:dyDescent="0.25">
      <c r="B5" s="105"/>
      <c r="C5" s="108"/>
      <c r="D5" s="105"/>
    </row>
    <row r="6" spans="1:7" x14ac:dyDescent="0.25">
      <c r="B6" s="105"/>
      <c r="C6" s="108"/>
      <c r="D6" s="105"/>
    </row>
    <row r="7" spans="1:7" x14ac:dyDescent="0.25">
      <c r="B7" s="105"/>
      <c r="C7" s="108"/>
      <c r="D7" s="105"/>
    </row>
    <row r="8" spans="1:7" x14ac:dyDescent="0.25">
      <c r="B8" s="105"/>
      <c r="C8" s="108"/>
      <c r="D8" s="105"/>
    </row>
    <row r="9" spans="1:7" x14ac:dyDescent="0.25">
      <c r="C9" s="108"/>
    </row>
    <row r="10" spans="1:7" x14ac:dyDescent="0.25">
      <c r="C10" s="108"/>
    </row>
    <row r="11" spans="1:7" x14ac:dyDescent="0.25">
      <c r="A11" s="104" t="s">
        <v>134</v>
      </c>
      <c r="C11" s="108">
        <f>SUM(C3:C10)</f>
        <v>63800</v>
      </c>
    </row>
  </sheetData>
  <mergeCells count="2">
    <mergeCell ref="A1:D1"/>
    <mergeCell ref="E2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21F20-EAAE-4F65-89CA-0AD50360547B}">
  <dimension ref="A1:J23"/>
  <sheetViews>
    <sheetView workbookViewId="0">
      <selection activeCell="J24" sqref="J24"/>
    </sheetView>
  </sheetViews>
  <sheetFormatPr defaultRowHeight="15" x14ac:dyDescent="0.25"/>
  <cols>
    <col min="1" max="1" width="13.42578125" style="104" customWidth="1"/>
    <col min="2" max="2" width="11.140625" style="104" customWidth="1"/>
    <col min="3" max="3" width="11.140625" customWidth="1"/>
    <col min="4" max="4" width="14.5703125" style="104" customWidth="1"/>
    <col min="10" max="10" width="9.7109375" bestFit="1" customWidth="1"/>
  </cols>
  <sheetData>
    <row r="1" spans="1:5" x14ac:dyDescent="0.25">
      <c r="A1" s="230" t="s">
        <v>102</v>
      </c>
      <c r="B1" s="230"/>
      <c r="C1" s="230"/>
      <c r="D1" s="230"/>
    </row>
    <row r="2" spans="1:5" x14ac:dyDescent="0.25">
      <c r="A2" s="103" t="s">
        <v>97</v>
      </c>
      <c r="B2" s="103" t="s">
        <v>98</v>
      </c>
      <c r="C2" s="103" t="s">
        <v>99</v>
      </c>
      <c r="D2" s="103" t="s">
        <v>100</v>
      </c>
    </row>
    <row r="3" spans="1:5" x14ac:dyDescent="0.25">
      <c r="A3" s="103" t="s">
        <v>101</v>
      </c>
      <c r="B3" s="106">
        <v>43661</v>
      </c>
      <c r="C3" s="107">
        <v>-9900</v>
      </c>
      <c r="D3" s="103"/>
    </row>
    <row r="4" spans="1:5" x14ac:dyDescent="0.25">
      <c r="A4" s="104">
        <v>42423</v>
      </c>
      <c r="B4" s="105">
        <v>43769</v>
      </c>
      <c r="C4" s="108">
        <v>6061.25</v>
      </c>
      <c r="D4" s="105">
        <v>44148</v>
      </c>
      <c r="E4" t="s">
        <v>139</v>
      </c>
    </row>
    <row r="5" spans="1:5" x14ac:dyDescent="0.25">
      <c r="A5" s="104">
        <v>42554</v>
      </c>
      <c r="B5" s="105">
        <v>43799</v>
      </c>
      <c r="C5" s="108">
        <v>880</v>
      </c>
      <c r="D5" s="105">
        <v>43888</v>
      </c>
      <c r="E5" t="s">
        <v>139</v>
      </c>
    </row>
    <row r="6" spans="1:5" x14ac:dyDescent="0.25">
      <c r="A6" s="104">
        <v>42645</v>
      </c>
      <c r="B6" s="105">
        <v>43861</v>
      </c>
      <c r="C6" s="108">
        <v>960</v>
      </c>
      <c r="D6" s="105">
        <v>43888</v>
      </c>
      <c r="E6" t="s">
        <v>139</v>
      </c>
    </row>
    <row r="7" spans="1:5" x14ac:dyDescent="0.25">
      <c r="A7" s="104">
        <v>42752</v>
      </c>
      <c r="B7" s="105">
        <v>43890</v>
      </c>
      <c r="C7" s="108">
        <v>1598.75</v>
      </c>
      <c r="D7" s="105">
        <v>43943</v>
      </c>
      <c r="E7" t="s">
        <v>139</v>
      </c>
    </row>
    <row r="8" spans="1:5" x14ac:dyDescent="0.25">
      <c r="A8" s="104">
        <v>42913</v>
      </c>
      <c r="B8" s="105">
        <v>43951</v>
      </c>
      <c r="C8" s="108">
        <v>2400</v>
      </c>
      <c r="D8" s="105">
        <v>43964</v>
      </c>
      <c r="E8" t="s">
        <v>133</v>
      </c>
    </row>
    <row r="9" spans="1:5" x14ac:dyDescent="0.25">
      <c r="A9" s="104" t="s">
        <v>134</v>
      </c>
      <c r="C9" s="108">
        <f>SUM(C3:C8)</f>
        <v>2000</v>
      </c>
      <c r="E9" t="s">
        <v>189</v>
      </c>
    </row>
    <row r="11" spans="1:5" x14ac:dyDescent="0.25">
      <c r="A11" s="104" t="s">
        <v>179</v>
      </c>
      <c r="B11" s="105" t="s">
        <v>30</v>
      </c>
      <c r="C11" s="181">
        <v>3320</v>
      </c>
      <c r="D11" s="105">
        <v>43992</v>
      </c>
      <c r="E11" t="s">
        <v>188</v>
      </c>
    </row>
    <row r="12" spans="1:5" x14ac:dyDescent="0.25">
      <c r="B12" s="104" t="s">
        <v>30</v>
      </c>
      <c r="D12" s="104" t="s">
        <v>30</v>
      </c>
    </row>
    <row r="23" spans="10:10" x14ac:dyDescent="0.25">
      <c r="J23" s="190" t="s">
        <v>30</v>
      </c>
    </row>
  </sheetData>
  <sortState xmlns:xlrd2="http://schemas.microsoft.com/office/spreadsheetml/2017/richdata2" ref="A3:D7">
    <sortCondition ref="B3:B7"/>
  </sortState>
  <mergeCells count="1">
    <mergeCell ref="A1:D1"/>
  </mergeCells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F7B10-1874-4918-85B6-689ACE64DC04}">
  <dimension ref="A1:F37"/>
  <sheetViews>
    <sheetView topLeftCell="A14" workbookViewId="0">
      <selection activeCell="N15" sqref="N15"/>
    </sheetView>
  </sheetViews>
  <sheetFormatPr defaultRowHeight="15" x14ac:dyDescent="0.25"/>
  <cols>
    <col min="1" max="1" width="15.7109375" customWidth="1"/>
    <col min="2" max="2" width="11.42578125" customWidth="1"/>
    <col min="3" max="3" width="12.85546875" customWidth="1"/>
    <col min="4" max="4" width="14.85546875" customWidth="1"/>
  </cols>
  <sheetData>
    <row r="1" spans="1:6" ht="33" customHeight="1" x14ac:dyDescent="0.25">
      <c r="A1" s="232" t="s">
        <v>199</v>
      </c>
      <c r="B1" s="232"/>
      <c r="C1" s="232"/>
      <c r="D1" s="232"/>
    </row>
    <row r="2" spans="1:6" x14ac:dyDescent="0.25">
      <c r="A2" s="191" t="s">
        <v>97</v>
      </c>
      <c r="B2" s="191" t="s">
        <v>98</v>
      </c>
      <c r="C2" s="191" t="s">
        <v>99</v>
      </c>
      <c r="D2" s="191" t="s">
        <v>100</v>
      </c>
      <c r="E2" s="230" t="s">
        <v>200</v>
      </c>
      <c r="F2" s="230"/>
    </row>
    <row r="3" spans="1:6" x14ac:dyDescent="0.25">
      <c r="A3" s="191" t="s">
        <v>101</v>
      </c>
      <c r="B3" s="106" t="s">
        <v>30</v>
      </c>
      <c r="C3" s="107">
        <f>1881.75+1579.32+440.4+1000.5+1326.84+502.14+1317.7</f>
        <v>8048.65</v>
      </c>
      <c r="D3" s="191"/>
    </row>
    <row r="4" spans="1:6" x14ac:dyDescent="0.25">
      <c r="A4" s="104"/>
      <c r="B4" s="105"/>
      <c r="C4" s="108"/>
      <c r="D4" s="105"/>
    </row>
    <row r="5" spans="1:6" x14ac:dyDescent="0.25">
      <c r="A5" s="104"/>
      <c r="B5" s="105"/>
      <c r="C5" s="108"/>
      <c r="D5" s="105"/>
    </row>
    <row r="6" spans="1:6" x14ac:dyDescent="0.25">
      <c r="A6" s="104"/>
      <c r="B6" s="105"/>
      <c r="C6" s="108"/>
      <c r="D6" s="105"/>
    </row>
    <row r="7" spans="1:6" x14ac:dyDescent="0.25">
      <c r="A7" s="104"/>
      <c r="B7" s="105"/>
      <c r="C7" s="108"/>
      <c r="D7" s="105"/>
    </row>
    <row r="8" spans="1:6" x14ac:dyDescent="0.25">
      <c r="A8" s="104"/>
      <c r="B8" s="105"/>
      <c r="C8" s="108"/>
      <c r="D8" s="105"/>
    </row>
    <row r="9" spans="1:6" x14ac:dyDescent="0.25">
      <c r="A9" s="104"/>
      <c r="B9" s="104"/>
      <c r="C9" s="108"/>
      <c r="D9" s="104"/>
    </row>
    <row r="10" spans="1:6" x14ac:dyDescent="0.25">
      <c r="A10" s="104"/>
      <c r="B10" s="104"/>
      <c r="C10" s="108"/>
      <c r="D10" s="104"/>
    </row>
    <row r="11" spans="1:6" x14ac:dyDescent="0.25">
      <c r="A11" s="104" t="s">
        <v>134</v>
      </c>
      <c r="B11" s="104"/>
      <c r="C11" s="108">
        <f>SUM(C3:C10)</f>
        <v>8048.65</v>
      </c>
      <c r="D11" s="104"/>
    </row>
    <row r="14" spans="1:6" ht="30" customHeight="1" x14ac:dyDescent="0.25">
      <c r="A14" s="232" t="s">
        <v>201</v>
      </c>
      <c r="B14" s="232"/>
      <c r="C14" s="232"/>
      <c r="D14" s="232"/>
    </row>
    <row r="15" spans="1:6" x14ac:dyDescent="0.25">
      <c r="A15" s="191" t="s">
        <v>30</v>
      </c>
      <c r="B15" s="191" t="s">
        <v>98</v>
      </c>
      <c r="C15" s="191" t="s">
        <v>99</v>
      </c>
      <c r="D15" s="191" t="s">
        <v>100</v>
      </c>
      <c r="E15" s="230" t="s">
        <v>200</v>
      </c>
      <c r="F15" s="230"/>
    </row>
    <row r="16" spans="1:6" x14ac:dyDescent="0.25">
      <c r="A16" s="191" t="s">
        <v>101</v>
      </c>
      <c r="B16" s="106" t="s">
        <v>30</v>
      </c>
      <c r="C16" s="193">
        <f>2799.6+1662.7+383.7+524.95+1821.9+719.9+1597.48</f>
        <v>9510.23</v>
      </c>
      <c r="D16" s="106">
        <v>44006</v>
      </c>
    </row>
    <row r="17" spans="1:4" x14ac:dyDescent="0.25">
      <c r="A17" s="104"/>
      <c r="B17" s="105"/>
      <c r="C17" s="108"/>
      <c r="D17" s="105"/>
    </row>
    <row r="18" spans="1:4" x14ac:dyDescent="0.25">
      <c r="A18" s="104"/>
      <c r="B18" s="105"/>
      <c r="C18" s="108"/>
      <c r="D18" s="105"/>
    </row>
    <row r="19" spans="1:4" x14ac:dyDescent="0.25">
      <c r="A19" s="104"/>
      <c r="B19" s="105"/>
      <c r="C19" s="108"/>
      <c r="D19" s="105"/>
    </row>
    <row r="20" spans="1:4" x14ac:dyDescent="0.25">
      <c r="A20" s="104"/>
      <c r="B20" s="105"/>
      <c r="C20" s="108"/>
      <c r="D20" s="105"/>
    </row>
    <row r="21" spans="1:4" x14ac:dyDescent="0.25">
      <c r="A21" s="104"/>
      <c r="B21" s="105"/>
      <c r="C21" s="108"/>
      <c r="D21" s="105"/>
    </row>
    <row r="22" spans="1:4" x14ac:dyDescent="0.25">
      <c r="A22" s="104"/>
      <c r="B22" s="104"/>
      <c r="C22" s="108"/>
      <c r="D22" s="104"/>
    </row>
    <row r="23" spans="1:4" x14ac:dyDescent="0.25">
      <c r="A23" s="104"/>
      <c r="B23" s="104"/>
      <c r="C23" s="108"/>
      <c r="D23" s="104"/>
    </row>
    <row r="24" spans="1:4" x14ac:dyDescent="0.25">
      <c r="A24" s="104" t="s">
        <v>134</v>
      </c>
      <c r="B24" s="104"/>
      <c r="C24" s="193">
        <f>SUM(C16:C23)</f>
        <v>9510.23</v>
      </c>
      <c r="D24" s="104" t="s">
        <v>30</v>
      </c>
    </row>
    <row r="27" spans="1:4" ht="31.5" customHeight="1" x14ac:dyDescent="0.25">
      <c r="A27" s="232" t="s">
        <v>260</v>
      </c>
      <c r="B27" s="232"/>
      <c r="C27" s="232"/>
      <c r="D27" s="232"/>
    </row>
    <row r="28" spans="1:4" x14ac:dyDescent="0.25">
      <c r="A28" s="204" t="s">
        <v>30</v>
      </c>
      <c r="B28" s="204" t="s">
        <v>98</v>
      </c>
      <c r="C28" s="204" t="s">
        <v>99</v>
      </c>
      <c r="D28" s="204" t="s">
        <v>100</v>
      </c>
    </row>
    <row r="29" spans="1:4" x14ac:dyDescent="0.25">
      <c r="A29" s="204" t="s">
        <v>101</v>
      </c>
      <c r="B29" s="106" t="s">
        <v>30</v>
      </c>
      <c r="C29" s="193">
        <v>11348.78</v>
      </c>
      <c r="D29" s="106">
        <v>44006</v>
      </c>
    </row>
    <row r="30" spans="1:4" x14ac:dyDescent="0.25">
      <c r="A30" s="205"/>
      <c r="B30" s="105"/>
      <c r="C30" s="108"/>
      <c r="D30" s="105"/>
    </row>
    <row r="31" spans="1:4" x14ac:dyDescent="0.25">
      <c r="A31" s="205"/>
      <c r="B31" s="105"/>
      <c r="C31" s="108"/>
      <c r="D31" s="105"/>
    </row>
    <row r="32" spans="1:4" x14ac:dyDescent="0.25">
      <c r="A32" s="205"/>
      <c r="B32" s="105"/>
      <c r="C32" s="108"/>
      <c r="D32" s="105"/>
    </row>
    <row r="33" spans="1:4" x14ac:dyDescent="0.25">
      <c r="A33" s="205"/>
      <c r="B33" s="105"/>
      <c r="C33" s="108"/>
      <c r="D33" s="105"/>
    </row>
    <row r="34" spans="1:4" x14ac:dyDescent="0.25">
      <c r="A34" s="205"/>
      <c r="B34" s="105"/>
      <c r="C34" s="108"/>
      <c r="D34" s="105"/>
    </row>
    <row r="35" spans="1:4" x14ac:dyDescent="0.25">
      <c r="A35" s="205"/>
      <c r="B35" s="205"/>
      <c r="C35" s="108"/>
      <c r="D35" s="205"/>
    </row>
    <row r="36" spans="1:4" x14ac:dyDescent="0.25">
      <c r="A36" s="205"/>
      <c r="B36" s="205"/>
      <c r="C36" s="108"/>
      <c r="D36" s="205"/>
    </row>
    <row r="37" spans="1:4" x14ac:dyDescent="0.25">
      <c r="A37" s="205" t="s">
        <v>134</v>
      </c>
      <c r="B37" s="205"/>
      <c r="C37" s="193">
        <f>SUM(C29:C36)</f>
        <v>11348.78</v>
      </c>
      <c r="D37" s="205" t="s">
        <v>30</v>
      </c>
    </row>
  </sheetData>
  <mergeCells count="5">
    <mergeCell ref="A1:D1"/>
    <mergeCell ref="A14:D14"/>
    <mergeCell ref="A27:D27"/>
    <mergeCell ref="E15:F15"/>
    <mergeCell ref="E2:F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5</vt:i4>
      </vt:variant>
    </vt:vector>
  </HeadingPairs>
  <TitlesOfParts>
    <vt:vector size="17" baseType="lpstr">
      <vt:lpstr>O&amp;G Itemized</vt:lpstr>
      <vt:lpstr>Change Orders</vt:lpstr>
      <vt:lpstr>Catalyst Contract</vt:lpstr>
      <vt:lpstr>Legacy Contract</vt:lpstr>
      <vt:lpstr>S&amp;S Contract</vt:lpstr>
      <vt:lpstr>Priemier Contract</vt:lpstr>
      <vt:lpstr>StageRight Contract</vt:lpstr>
      <vt:lpstr>Tecton Contract</vt:lpstr>
      <vt:lpstr> Furniture Misc</vt:lpstr>
      <vt:lpstr>Reconcile Project Control</vt:lpstr>
      <vt:lpstr>Catayst CO#1 Paint</vt:lpstr>
      <vt:lpstr>R&amp;B</vt:lpstr>
      <vt:lpstr>'Change Orders'!Print_Area</vt:lpstr>
      <vt:lpstr>'O&amp;G Itemized'!Print_Area</vt:lpstr>
      <vt:lpstr>'Reconcile Project Control'!Print_Area</vt:lpstr>
      <vt:lpstr>'Change Orders'!Print_Titles</vt:lpstr>
      <vt:lpstr>'O&amp;G Itemized'!Print_Titles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Wyszynski</dc:creator>
  <cp:lastModifiedBy>Owner</cp:lastModifiedBy>
  <cp:lastPrinted>2020-06-24T19:18:18Z</cp:lastPrinted>
  <dcterms:created xsi:type="dcterms:W3CDTF">2019-02-22T13:37:24Z</dcterms:created>
  <dcterms:modified xsi:type="dcterms:W3CDTF">2020-07-06T19:21:37Z</dcterms:modified>
</cp:coreProperties>
</file>